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etsmart\emkt$\SSyed\Commercial Simple Payback Calculator\"/>
    </mc:Choice>
  </mc:AlternateContent>
  <xr:revisionPtr revIDLastSave="0" documentId="13_ncr:1_{A045C49D-383A-409D-BDAA-2035CBF7E822}" xr6:coauthVersionLast="47" xr6:coauthVersionMax="47" xr10:uidLastSave="{00000000-0000-0000-0000-000000000000}"/>
  <workbookProtection workbookAlgorithmName="SHA-512" workbookHashValue="0XNPw3xIuvW9srlwySnoDbwlOxHLXHFB5DYOGB1UrjwtBWr6J1TUYadHjAOVWBlconoCOK/TrJMtbWdE/mEMSA==" workbookSaltValue="3f7g++F61/EO5/qTfJur6Q==" workbookSpinCount="100000" lockStructure="1"/>
  <bookViews>
    <workbookView xWindow="-108" yWindow="-108" windowWidth="23256" windowHeight="12456" activeTab="1" xr2:uid="{48F3E4AC-99E7-4D56-9D20-ABEF328B933C}"/>
  </bookViews>
  <sheets>
    <sheet name="README" sheetId="3" r:id="rId1"/>
    <sheet name="Simple Payback Calculator" sheetId="1" r:id="rId2"/>
    <sheet name="Calcs" sheetId="4" state="hidden" r:id="rId3"/>
  </sheets>
  <definedNames>
    <definedName name="Class_of_Service" localSheetId="2">Calcs!#REF!</definedName>
    <definedName name="Class_of_Service">'Simple Payback Calculator'!$N$39:$N$43</definedName>
    <definedName name="Rate_Schedules" localSheetId="2">Calcs!#REF!</definedName>
    <definedName name="Rate_Schedules">'Simple Payback Calculator'!$N$47:$N$50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B13" i="1"/>
  <c r="D21" i="1" l="1"/>
  <c r="H21" i="1"/>
  <c r="G21" i="1"/>
  <c r="B19" i="1" l="1"/>
  <c r="C55" i="4"/>
  <c r="C36" i="4"/>
  <c r="C37" i="4"/>
  <c r="C38" i="4"/>
  <c r="C39" i="4"/>
  <c r="D31" i="4"/>
  <c r="D37" i="4" s="1"/>
  <c r="D32" i="4"/>
  <c r="D38" i="4" s="1"/>
  <c r="D33" i="4"/>
  <c r="D39" i="4" s="1"/>
  <c r="D30" i="4"/>
  <c r="D36" i="4" l="1"/>
  <c r="E30" i="4"/>
  <c r="E36" i="4" s="1"/>
  <c r="E33" i="4"/>
  <c r="E39" i="4" s="1"/>
  <c r="E32" i="4"/>
  <c r="E31" i="4"/>
  <c r="F32" i="4" l="1"/>
  <c r="E38" i="4"/>
  <c r="F33" i="4"/>
  <c r="F31" i="4"/>
  <c r="E37" i="4"/>
  <c r="F30" i="4"/>
  <c r="G30" i="4" l="1"/>
  <c r="H30" i="4" s="1"/>
  <c r="F36" i="4"/>
  <c r="G31" i="4"/>
  <c r="F37" i="4"/>
  <c r="G33" i="4"/>
  <c r="H33" i="4" s="1"/>
  <c r="F39" i="4"/>
  <c r="G32" i="4"/>
  <c r="H32" i="4" s="1"/>
  <c r="F38" i="4"/>
  <c r="F7" i="1"/>
  <c r="H31" i="4" l="1"/>
  <c r="H38" i="4"/>
  <c r="I32" i="4"/>
  <c r="H39" i="4"/>
  <c r="I33" i="4"/>
  <c r="H36" i="4"/>
  <c r="I30" i="4"/>
  <c r="G36" i="4"/>
  <c r="G38" i="4"/>
  <c r="G37" i="4"/>
  <c r="G39" i="4"/>
  <c r="G23" i="1"/>
  <c r="C18" i="1" l="1"/>
  <c r="C22" i="1" s="1"/>
  <c r="B8" i="4"/>
  <c r="I36" i="4"/>
  <c r="J30" i="4"/>
  <c r="J33" i="4"/>
  <c r="I39" i="4"/>
  <c r="J32" i="4"/>
  <c r="I38" i="4"/>
  <c r="H37" i="4"/>
  <c r="I31" i="4"/>
  <c r="C41" i="4"/>
  <c r="C14" i="4"/>
  <c r="B12" i="4" l="1"/>
  <c r="C8" i="4"/>
  <c r="K33" i="4"/>
  <c r="J39" i="4"/>
  <c r="J31" i="4"/>
  <c r="I37" i="4"/>
  <c r="J36" i="4"/>
  <c r="K30" i="4"/>
  <c r="J38" i="4"/>
  <c r="K32" i="4"/>
  <c r="D8" i="4" l="1"/>
  <c r="K36" i="4"/>
  <c r="L30" i="4"/>
  <c r="M30" i="4" s="1"/>
  <c r="K31" i="4"/>
  <c r="J37" i="4"/>
  <c r="L32" i="4"/>
  <c r="M32" i="4" s="1"/>
  <c r="K38" i="4"/>
  <c r="L33" i="4"/>
  <c r="M33" i="4" s="1"/>
  <c r="K39" i="4"/>
  <c r="L38" i="4" l="1"/>
  <c r="C23" i="1"/>
  <c r="L39" i="4"/>
  <c r="L36" i="4"/>
  <c r="L31" i="4"/>
  <c r="K37" i="4"/>
  <c r="E8" i="4" l="1"/>
  <c r="M31" i="4"/>
  <c r="C56" i="4" s="1"/>
  <c r="L37" i="4"/>
  <c r="C42" i="4" s="1" a="1"/>
  <c r="C42" i="4" s="1"/>
  <c r="C53" i="4" s="1"/>
  <c r="F8" i="4" l="1"/>
  <c r="G8" i="4" s="1"/>
  <c r="H8" i="4" s="1"/>
  <c r="I8" i="4" s="1"/>
  <c r="J8" i="4" s="1"/>
  <c r="K8" i="4" s="1"/>
  <c r="L8" i="4"/>
  <c r="C19" i="1"/>
  <c r="C12" i="4"/>
  <c r="D12" i="4" l="1"/>
  <c r="E12" i="4" l="1"/>
  <c r="F12" i="4" l="1"/>
  <c r="G12" i="4" l="1"/>
  <c r="H12" i="4" l="1"/>
  <c r="I12" i="4" l="1"/>
  <c r="D22" i="1" l="1"/>
  <c r="D23" i="1" s="1"/>
  <c r="K12" i="4"/>
  <c r="J12" i="4"/>
  <c r="C15" i="4" l="1" a="1"/>
  <c r="C15" i="4" s="1"/>
  <c r="C26" i="4" l="1"/>
  <c r="C58" i="4" s="1"/>
  <c r="D25" i="1" s="1"/>
  <c r="C26" i="1" s="1"/>
  <c r="C2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<sst xmlns="http://schemas.openxmlformats.org/spreadsheetml/2006/main" count="165" uniqueCount="102">
  <si>
    <t>Inputs</t>
  </si>
  <si>
    <t>Project Cost</t>
  </si>
  <si>
    <t>Estimated Rebate</t>
  </si>
  <si>
    <t>User Defined Rates</t>
  </si>
  <si>
    <t>Current Rate</t>
  </si>
  <si>
    <t>2023 Rates</t>
  </si>
  <si>
    <t>2024 Rates</t>
  </si>
  <si>
    <t>2025 Rates</t>
  </si>
  <si>
    <t>2026 Rates</t>
  </si>
  <si>
    <t>2027 Rates</t>
  </si>
  <si>
    <t>Average Rates</t>
  </si>
  <si>
    <t>Month</t>
  </si>
  <si>
    <t>Charges ($)</t>
  </si>
  <si>
    <t>Usage (kWh)</t>
  </si>
  <si>
    <t>January</t>
  </si>
  <si>
    <t>February</t>
  </si>
  <si>
    <t>March</t>
  </si>
  <si>
    <t>April</t>
  </si>
  <si>
    <t>May</t>
  </si>
  <si>
    <t>June</t>
  </si>
  <si>
    <t>July</t>
  </si>
  <si>
    <t>August</t>
  </si>
  <si>
    <t>September</t>
  </si>
  <si>
    <t>October</t>
  </si>
  <si>
    <t>November</t>
  </si>
  <si>
    <t>December</t>
  </si>
  <si>
    <t>Total</t>
  </si>
  <si>
    <t>Blended Rate</t>
  </si>
  <si>
    <t>Average</t>
  </si>
  <si>
    <t>Introduction and Goal</t>
  </si>
  <si>
    <t>Platform</t>
  </si>
  <si>
    <t>How it works</t>
  </si>
  <si>
    <t>Disclaimer</t>
  </si>
  <si>
    <t>Results</t>
  </si>
  <si>
    <t>Questions</t>
  </si>
  <si>
    <t>Default Rates or User Defined Rates</t>
  </si>
  <si>
    <t>User Defined Rates Savings</t>
  </si>
  <si>
    <t>Year 1 Savings</t>
  </si>
  <si>
    <t>Year 2 Savings</t>
  </si>
  <si>
    <t>Year 3 Savings</t>
  </si>
  <si>
    <t>Year 4 Savings</t>
  </si>
  <si>
    <t>Year 5 Savings</t>
  </si>
  <si>
    <t>Investment</t>
  </si>
  <si>
    <t>IRR</t>
  </si>
  <si>
    <t>Internal Rate of Return</t>
  </si>
  <si>
    <t>Commercial Simple Payback Calculator - Backend Calcs</t>
  </si>
  <si>
    <t>User Defined Rates Calculator</t>
  </si>
  <si>
    <t>Rate Schedules</t>
  </si>
  <si>
    <t>C-1</t>
  </si>
  <si>
    <t>CB-1</t>
  </si>
  <si>
    <t>CB-3</t>
  </si>
  <si>
    <t>CB-6</t>
  </si>
  <si>
    <t>Rate_RateSchedule</t>
  </si>
  <si>
    <t>Rate Schedule</t>
  </si>
  <si>
    <t>2028 Rates</t>
  </si>
  <si>
    <t>2029 Rates</t>
  </si>
  <si>
    <t>2030 Rates</t>
  </si>
  <si>
    <t>2031 Rates</t>
  </si>
  <si>
    <t>2032 Rates</t>
  </si>
  <si>
    <t>Year 6 Savings</t>
  </si>
  <si>
    <t>Year 7 Savings</t>
  </si>
  <si>
    <t>Year 8 Savings</t>
  </si>
  <si>
    <t>Year 9 Savings</t>
  </si>
  <si>
    <t>Year 10 Savings</t>
  </si>
  <si>
    <t>Number of Years to Calc</t>
  </si>
  <si>
    <t>Default Rates</t>
  </si>
  <si>
    <t>Number of Years to Calculate</t>
  </si>
  <si>
    <t>Estimated Annual Cost Savings</t>
  </si>
  <si>
    <t>Simple Payback Period (Years)</t>
  </si>
  <si>
    <t>Percent Annual Rate Increase Over Next X Years</t>
  </si>
  <si>
    <t>Estimated Annual Energy Savings (kWh)</t>
  </si>
  <si>
    <t>Average Rate Over Next X Years</t>
  </si>
  <si>
    <t>Internal Rate of Return (IRR)</t>
  </si>
  <si>
    <t xml:space="preserve">These values are based on projected rate increases the user inputs and actual values will vary based on rate increases passed by City Council. This tool is meant to give customers an estimate of the payback period of their investment given rate increases rates over time. Silicon Valley Power does not guarantee these results. </t>
  </si>
  <si>
    <t>The project cost is the total cost of the project including equipment, labor, permits, etc.</t>
  </si>
  <si>
    <r>
      <t xml:space="preserve">For questions, email </t>
    </r>
    <r>
      <rPr>
        <u/>
        <sz val="11"/>
        <color rgb="FF474A4A"/>
        <rFont val="Arial"/>
        <family val="2"/>
      </rPr>
      <t xml:space="preserve">savemoney@siliconvalleypower.com </t>
    </r>
    <r>
      <rPr>
        <sz val="11"/>
        <color rgb="FF474A4A"/>
        <rFont val="Arial"/>
        <family val="2"/>
      </rPr>
      <t>or call 408-615-6650.</t>
    </r>
  </si>
  <si>
    <t>The Silicon Valley Power Commercial Simple Payback Calculator is designed to help businesses calculate simple payback and internal rate of return, factoring in assumptions on future rate increases over several years. While Santa Clara’s electric rates remain among the lowest in California, rates are expected to increase and it is important to take these increases into account when calculating the payback of your investment in energy efficiency projects.</t>
  </si>
  <si>
    <t>Microsoft Excel is the platform for the Simple Payback Calculator. To use the tool, download the file and open it in the Microsoft Excel desktop  application. The tool does not require any macros to be enabled.</t>
  </si>
  <si>
    <t>The inputs allow the tool to calculate the simple payback and IRR of a project while factoring in estimated rate increases over time. The inputs are indicated by the light gray cells. Each input cell has instructions that appear when selected.</t>
  </si>
  <si>
    <t xml:space="preserve">The estimated annual energy savings is the energy savings calculated based on the difference between the energy consumed by the existing system/equipment and the proposed new system/equipment. </t>
  </si>
  <si>
    <t>There are two ways to calculate the simple payback using this calculator. If you select Default Rates, the calculator uses the average rate for the selected rate schedule as your current rate to calculate the simple payback and IRR. If you select User Defined Rates, the calculator opens a User Defined Rates Calculator where you will enter one year of monthly electric charges and usage. This will calculate your Blended Rate which is the most accurate way to calculate your current average rate, as it takes into account your specific energy demand versus consumption. To get the most accurate results, we recommend using the User Defined Rates option if you have access to your monthly electric charge and usage data.</t>
  </si>
  <si>
    <t>The Simple Payback Calculator can calculate up to 10 years of rate increases. This value can be adjusted to calculate different timeframes to see how the payback and IRR results can change. If the Number of Years to Calculate cell turns orange and the Simple Payback Period is less than 10 years, increase the number of years you select to be greater than the Simple Payback Period to get a positive IRR.</t>
  </si>
  <si>
    <t>The Percent Annual Rate Increase is the estimated annual percent rate increase over the Number of Years to Calculate you selected. For example, entering 10% would calculate the Simple Payback and Internal Rate of Return assuming a 10% rate increase each year over the number of years you selected. The "X" is a placeholder for Number of Years to Calculate. Once you select the Number of Years to Calculate, the Simple Payback Calculator updates each "X" to the number selected.</t>
  </si>
  <si>
    <t xml:space="preserve">If you select Default Rates, you will need to select your rate schedule. If you do not know your rate schedule, check your utility bill. This input is not required if you select User Defined Rates. Instead, fill in the User Defined Rates Calculator. </t>
  </si>
  <si>
    <t>If you select User Defined Rates, you will need to fill in the User Defined Rates Calculator. Enter the last 12 months of monthly electric charges and usage into the table and the calculator will calculator your annual usage and charges to get your Blended Rate.</t>
  </si>
  <si>
    <t>The results in the green cells are calculated based on your inputs. Each result has an explanation of the result that appears when the cell is selected.</t>
  </si>
  <si>
    <t>The Current Rate provides either the average blended electric rate for the rate schedule you selected for the Default Rates, or the calculated Blended Rate from the User Defined Rates Calculator if you selected User Defined Rates.</t>
  </si>
  <si>
    <t>The IRR is the investment's Internal Rate of Return after the timeframe selected for the Number of Years to Calculate. If you get a "FLAG" next to your IRR result, the Simple Payback Period result is greater than the Number of Years to Calculate you selected, which is resulting in a negative IRR. Increase the Number of Years to Calculate to be greater than the Simple Payback Period result to get a positive IRR. If the Simple Payback Period is over 10 years, the IRR will be negative because the calculator only calculates up to 10 years.</t>
  </si>
  <si>
    <t>Dropdowns</t>
  </si>
  <si>
    <t>If you select User Defined Rates, the tool calculates your annual electric charges and usage, which is used to calculate your Blended Rate. The Blended Rate is the most accurate way to calculate your current average rate for use in the payback calculation, as it takes into account your specific Energy Charges (charge per kWh) and Demand Charges (maximum demand charge per kW).</t>
  </si>
  <si>
    <t>The Average Rate over Next X Years is the average electric rate over the number of years (X) you entered. Note that once the Number of Years to Calculate is selected, the "X" will updated to the number of years you selected.</t>
  </si>
  <si>
    <t>The Estimated Annual Cost Savings is the estimated savings per year for the project. Savings is provided using the Current Rate and the X-Year Average Rate. Note that due to user-defined projected rate increases, the estimated X-Year Average Rate annual cost savings from this project will be higher than the Current Rate savings. Once the Number of Years to Calculate is selected, the "X" will updated to the number selected.</t>
  </si>
  <si>
    <t>The Simple Payback Period is the number of years it will take for your investment in this energy efficiency project to pay pack through the energy savings achieved. Simple payback period is provided for the Current Rate and X-Year Average Rate. Again, due to user-defined projected rate increases, the simple payback period for projects will decrease for the X-Year Average Rate compared to the Current Rate result. Once the Number of Years to Calculate is selected, the "X" will updated to the number selected.</t>
  </si>
  <si>
    <t>Check the Silicon Valley Power website to see if your project qualifies for any rebates and be sure to receive rebate pre-approval before beginning any project. Additionally, check with your tax advisor to see if any tax incentives are available.</t>
  </si>
  <si>
    <t>The Simple Payback Calculator calculates the simple payback of an energy efficiency project using assumptions about future rate increases to reflect a more accurate payback period than using the average rate from the previous 12 months. To perform the calculation, the tool uses the cost of the project, the estimated annual energy savings, the projected rebate amount and either the Default Rates or the User Defined Rates. This information is used to calculate the average electric rate over the user-selected timeframe and apply the user-defined percent annual rate increase to calculate the simple payback and internal rate of return (IRR).</t>
  </si>
  <si>
    <t>When considering energy efficiency projects, it is important to know how long it will take to recoup your investment in the project, and to understand what factors need to be considered to calculate the simple payback period. While Santa Clara’s electric rates remain among the lowest for California utilities, rates are expected to increase and it is important to take this into account when calculating your investment payback. You can calculate simple payback using this calculator in two ways - by either using the calculator's Default Rates or User Defined Rates.
Instructions: Enter your information in the light gray input cells below. Each input cell has instructions that appear when the cell is selected. Green cells indicate the results based on your selections. Each result cell has an explanation of the result that appears when the cell is selected. If a cell turns dark gray, this indicates that you do not need to enter anything. If the Number of Years to Calculate cell turns orange, increase the number of years you select to be greater than the Simple Payback Period to get a positive Internal Rate of Return (IRR). The Number of Years to Calculate can be up to 10 years. Review the README tab for details on how to use the Commercial Simple Payback Calculator</t>
  </si>
  <si>
    <t>Updated with Jan 2024 Average rates on 11/27/23</t>
  </si>
  <si>
    <t>Commercial Simple Payback Calculator</t>
  </si>
  <si>
    <t>Silicon Valley Power Commercial Simple Payback Calculator README</t>
  </si>
  <si>
    <r>
      <rPr>
        <b/>
        <i/>
        <sz val="8"/>
        <color rgb="FF474A4A"/>
        <rFont val="Arial"/>
        <family val="2"/>
      </rPr>
      <t xml:space="preserve">Disclaimer: </t>
    </r>
    <r>
      <rPr>
        <i/>
        <sz val="8"/>
        <color rgb="FF474A4A"/>
        <rFont val="Arial"/>
        <family val="2"/>
      </rPr>
      <t xml:space="preserve">These values are based on estimated rate increases defined and input by the user. Actual values will vary based on rate increases approved by City Council. This tool is meant to provide customers an estimate of the payback period of their investment given increased rates over time. Silicon Valley Power does not guarantee these results. </t>
    </r>
  </si>
  <si>
    <t>Last Updated December 2023.</t>
  </si>
  <si>
    <t>Results based on rates effective January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</si>
</sst>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quot;$&quot;0.000&quot;/kWh&quot;"/>
    <numFmt numFmtId="165" formatCode="0.000"/>
    <numFmt numFmtId="166" formatCode="_(* #,##0_);_(* \(#,##0\);_(* &quot;-&quot;??_);_(@_)"/>
    <numFmt numFmtId="167" formatCode="&quot;$&quot;#,##0.000"/>
  </numFmts>
  <fonts count="21" x14ac:knownFonts="1">
    <font>
      <sz val="11"/>
      <color theme="1"/>
      <name val="Calibri"/>
      <family val="2"/>
      <scheme val="minor"/>
    </font>
    <font>
      <sz val="11"/>
      <color theme="1"/>
      <name val="Calibri"/>
      <family val="2"/>
      <scheme val="minor"/>
    </font>
    <font>
      <b/>
      <sz val="16"/>
      <color rgb="FF474A4A"/>
      <name val="Arial"/>
      <family val="2"/>
    </font>
    <font>
      <sz val="10"/>
      <color rgb="FF474A4A"/>
      <name val="Arial"/>
      <family val="2"/>
    </font>
    <font>
      <b/>
      <sz val="10"/>
      <color rgb="FF474A4A"/>
      <name val="Arial"/>
      <family val="2"/>
    </font>
    <font>
      <u/>
      <sz val="11"/>
      <color theme="10"/>
      <name val="Calibri"/>
      <family val="2"/>
      <scheme val="minor"/>
    </font>
    <font>
      <sz val="11"/>
      <color rgb="FF474A4A"/>
      <name val="Arial"/>
      <family val="2"/>
    </font>
    <font>
      <u/>
      <sz val="11"/>
      <color rgb="FF474A4A"/>
      <name val="Arial"/>
      <family val="2"/>
    </font>
    <font>
      <i/>
      <sz val="8"/>
      <color rgb="FF474A4A"/>
      <name val="Arial"/>
      <family val="2"/>
    </font>
    <font>
      <b/>
      <sz val="14"/>
      <color rgb="FF474A4A"/>
      <name val="Arial"/>
      <family val="2"/>
    </font>
    <font>
      <b/>
      <sz val="11"/>
      <color rgb="FF474A4A"/>
      <name val="Arial"/>
      <family val="2"/>
    </font>
    <font>
      <sz val="11"/>
      <name val="Calibri"/>
      <family val="2"/>
      <scheme val="minor"/>
    </font>
    <font>
      <b/>
      <sz val="14"/>
      <name val="Calibri"/>
      <family val="2"/>
      <scheme val="minor"/>
    </font>
    <font>
      <sz val="10"/>
      <name val="Arial"/>
      <family val="2"/>
    </font>
    <font>
      <sz val="8"/>
      <name val="Calibri"/>
      <family val="2"/>
      <scheme val="minor"/>
    </font>
    <font>
      <b/>
      <sz val="11"/>
      <name val="Calibri"/>
      <family val="2"/>
      <scheme val="minor"/>
    </font>
    <font>
      <b/>
      <sz val="12"/>
      <color rgb="FF474A4A"/>
      <name val="Arial"/>
      <family val="2"/>
    </font>
    <font>
      <b/>
      <sz val="14"/>
      <color rgb="FF152140"/>
      <name val="Arial"/>
      <family val="2"/>
    </font>
    <font>
      <i/>
      <sz val="8"/>
      <color rgb="FFFF0000"/>
      <name val="Calibri"/>
      <family val="2"/>
      <scheme val="minor"/>
    </font>
    <font>
      <sz val="9"/>
      <color rgb="FF474A4A"/>
      <name val="Arial"/>
      <family val="2"/>
    </font>
    <font>
      <b/>
      <i/>
      <sz val="8"/>
      <color rgb="FF474A4A"/>
      <name val="Arial"/>
      <family val="2"/>
    </font>
  </fonts>
  <fills count="5">
    <fill>
      <patternFill patternType="none"/>
    </fill>
    <fill>
      <patternFill patternType="gray125"/>
    </fill>
    <fill>
      <patternFill patternType="solid">
        <fgColor rgb="FFE4E1DC"/>
        <bgColor indexed="64"/>
      </patternFill>
    </fill>
    <fill>
      <patternFill patternType="solid">
        <fgColor rgb="FFC4DE91"/>
        <bgColor indexed="64"/>
      </patternFill>
    </fill>
    <fill>
      <patternFill patternType="solid">
        <fgColor rgb="FFFCC37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505454"/>
      </left>
      <right style="thin">
        <color rgb="FF505454"/>
      </right>
      <top style="thin">
        <color rgb="FF505454"/>
      </top>
      <bottom style="thin">
        <color rgb="FF505454"/>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474A4A"/>
      </left>
      <right style="thin">
        <color rgb="FF474A4A"/>
      </right>
      <top style="thin">
        <color rgb="FF474A4A"/>
      </top>
      <bottom style="thin">
        <color rgb="FF474A4A"/>
      </bottom>
      <diagonal/>
    </border>
    <border>
      <left style="thin">
        <color indexed="64"/>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77">
    <xf numFmtId="0" fontId="0" fillId="0" borderId="0" xfId="0"/>
    <xf numFmtId="0" fontId="4" fillId="0" borderId="0" xfId="0" applyFont="1" applyAlignment="1">
      <alignment horizontal="right" vertical="center"/>
    </xf>
    <xf numFmtId="0" fontId="6" fillId="0" borderId="0" xfId="0" applyFont="1" applyAlignment="1">
      <alignment vertical="top" wrapText="1"/>
    </xf>
    <xf numFmtId="0" fontId="6" fillId="0" borderId="0" xfId="0" applyFont="1"/>
    <xf numFmtId="0" fontId="7" fillId="0" borderId="0" xfId="5" applyFont="1"/>
    <xf numFmtId="0" fontId="8" fillId="0" borderId="0" xfId="0" applyFont="1" applyAlignment="1" applyProtection="1">
      <alignment horizontal="left"/>
      <protection hidden="1"/>
    </xf>
    <xf numFmtId="0" fontId="6" fillId="0" borderId="0" xfId="0" applyFont="1" applyAlignment="1">
      <alignment wrapText="1"/>
    </xf>
    <xf numFmtId="0" fontId="0" fillId="0" borderId="0" xfId="0" applyAlignment="1">
      <alignment horizontal="left" vertical="center" indent="2"/>
    </xf>
    <xf numFmtId="0" fontId="0" fillId="0" borderId="0" xfId="0" applyAlignment="1">
      <alignment horizontal="left" vertical="center" indent="1"/>
    </xf>
    <xf numFmtId="0" fontId="0" fillId="0" borderId="0" xfId="0" applyAlignment="1">
      <alignment horizontal="left" vertical="center" indent="3"/>
    </xf>
    <xf numFmtId="0" fontId="11" fillId="0" borderId="0" xfId="0" applyFont="1"/>
    <xf numFmtId="0" fontId="11" fillId="0" borderId="0" xfId="0" applyFont="1" applyAlignment="1">
      <alignment vertical="center"/>
    </xf>
    <xf numFmtId="0" fontId="12" fillId="0" borderId="0" xfId="0" applyFont="1"/>
    <xf numFmtId="0" fontId="11" fillId="0" borderId="1" xfId="0" applyFont="1" applyBorder="1"/>
    <xf numFmtId="44" fontId="11" fillId="0" borderId="1" xfId="0" applyNumberFormat="1" applyFont="1" applyBorder="1"/>
    <xf numFmtId="44" fontId="11" fillId="0" borderId="0" xfId="0" applyNumberFormat="1" applyFont="1"/>
    <xf numFmtId="9" fontId="11" fillId="0" borderId="1" xfId="0" applyNumberFormat="1" applyFont="1" applyBorder="1"/>
    <xf numFmtId="9" fontId="11" fillId="0" borderId="0" xfId="0" applyNumberFormat="1" applyFont="1"/>
    <xf numFmtId="0" fontId="13" fillId="0" borderId="0" xfId="0" applyFont="1"/>
    <xf numFmtId="0" fontId="11" fillId="3" borderId="1" xfId="0" applyFont="1" applyFill="1" applyBorder="1"/>
    <xf numFmtId="39" fontId="13" fillId="3" borderId="1" xfId="2" applyNumberFormat="1" applyFont="1" applyFill="1" applyBorder="1" applyAlignment="1" applyProtection="1">
      <alignment vertical="center"/>
      <protection hidden="1"/>
    </xf>
    <xf numFmtId="44" fontId="11" fillId="3" borderId="1" xfId="0" applyNumberFormat="1" applyFont="1" applyFill="1" applyBorder="1"/>
    <xf numFmtId="39" fontId="13" fillId="3" borderId="2" xfId="2" applyNumberFormat="1" applyFont="1" applyFill="1" applyBorder="1" applyAlignment="1" applyProtection="1">
      <alignment vertical="center"/>
      <protection hidden="1"/>
    </xf>
    <xf numFmtId="9" fontId="13" fillId="0" borderId="1" xfId="2" applyFont="1" applyFill="1" applyBorder="1" applyAlignment="1" applyProtection="1">
      <alignment vertical="center"/>
      <protection hidden="1"/>
    </xf>
    <xf numFmtId="165" fontId="13" fillId="0" borderId="1" xfId="2" applyNumberFormat="1" applyFont="1" applyFill="1" applyBorder="1" applyAlignment="1" applyProtection="1">
      <alignment vertical="center"/>
      <protection hidden="1"/>
    </xf>
    <xf numFmtId="39" fontId="11" fillId="0" borderId="1" xfId="0" applyNumberFormat="1" applyFont="1" applyBorder="1"/>
    <xf numFmtId="0" fontId="15" fillId="0" borderId="0" xfId="0" applyFont="1"/>
    <xf numFmtId="0" fontId="2" fillId="0" borderId="0" xfId="0" applyFont="1" applyAlignment="1">
      <alignment horizontal="center" vertical="center" wrapText="1"/>
    </xf>
    <xf numFmtId="0" fontId="9" fillId="0" borderId="0" xfId="0" applyFont="1" applyAlignment="1">
      <alignment vertical="center" wrapText="1"/>
    </xf>
    <xf numFmtId="0" fontId="6"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7" fillId="0" borderId="0" xfId="5" applyFont="1" applyFill="1" applyBorder="1" applyAlignment="1">
      <alignment vertical="center" wrapText="1"/>
    </xf>
    <xf numFmtId="0" fontId="4" fillId="0" borderId="0" xfId="0" applyFont="1" applyAlignment="1" applyProtection="1">
      <alignment horizontal="right" vertical="center"/>
      <protection hidden="1"/>
    </xf>
    <xf numFmtId="0" fontId="3" fillId="4" borderId="1" xfId="0" applyFont="1" applyFill="1" applyBorder="1" applyAlignment="1" applyProtection="1">
      <alignment horizontal="left" vertical="center"/>
      <protection hidden="1"/>
    </xf>
    <xf numFmtId="44" fontId="3" fillId="3" borderId="1" xfId="1" applyFont="1" applyFill="1" applyBorder="1" applyAlignment="1" applyProtection="1">
      <alignment horizontal="center" vertical="center"/>
      <protection hidden="1"/>
    </xf>
    <xf numFmtId="0" fontId="3" fillId="0" borderId="0" xfId="0" applyFont="1" applyProtection="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44" fontId="3" fillId="2" borderId="1" xfId="1" applyFont="1" applyFill="1" applyBorder="1" applyAlignment="1" applyProtection="1">
      <alignment horizontal="center" vertical="center"/>
      <protection locked="0"/>
    </xf>
    <xf numFmtId="166" fontId="3" fillId="2" borderId="1" xfId="4" applyNumberFormat="1" applyFont="1" applyFill="1" applyBorder="1" applyAlignment="1" applyProtection="1">
      <alignment horizontal="center" vertical="center"/>
      <protection locked="0"/>
    </xf>
    <xf numFmtId="166" fontId="3" fillId="3" borderId="1" xfId="4" applyNumberFormat="1" applyFont="1" applyFill="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4" fillId="0" borderId="3" xfId="0" applyFont="1" applyBorder="1" applyAlignment="1" applyProtection="1">
      <alignment horizontal="right" vertical="center"/>
      <protection hidden="1"/>
    </xf>
    <xf numFmtId="167" fontId="3" fillId="3" borderId="6" xfId="2" applyNumberFormat="1" applyFont="1" applyFill="1" applyBorder="1" applyAlignment="1" applyProtection="1">
      <alignment horizontal="center" vertical="center"/>
      <protection hidden="1"/>
    </xf>
    <xf numFmtId="2" fontId="3" fillId="3" borderId="6" xfId="2" applyNumberFormat="1" applyFont="1" applyFill="1" applyBorder="1" applyAlignment="1" applyProtection="1">
      <alignment horizontal="center" vertical="center"/>
      <protection hidden="1"/>
    </xf>
    <xf numFmtId="9" fontId="3" fillId="3" borderId="5" xfId="2" applyFont="1" applyFill="1" applyBorder="1" applyAlignment="1" applyProtection="1">
      <alignment horizontal="right" vertical="center"/>
      <protection hidden="1"/>
    </xf>
    <xf numFmtId="0" fontId="11" fillId="3" borderId="8" xfId="0" applyFont="1" applyFill="1" applyBorder="1"/>
    <xf numFmtId="0" fontId="11" fillId="0" borderId="7" xfId="0" applyFont="1" applyBorder="1"/>
    <xf numFmtId="0" fontId="17" fillId="0" borderId="0" xfId="0" applyFont="1" applyAlignment="1">
      <alignment vertical="center" wrapText="1"/>
    </xf>
    <xf numFmtId="0" fontId="18" fillId="0" borderId="0" xfId="0" applyFont="1"/>
    <xf numFmtId="0" fontId="6" fillId="0" borderId="0" xfId="0" applyFont="1" applyProtection="1">
      <protection hidden="1"/>
    </xf>
    <xf numFmtId="0" fontId="6" fillId="0" borderId="0" xfId="0" applyFont="1" applyAlignment="1" applyProtection="1">
      <alignment vertical="center"/>
      <protection hidden="1"/>
    </xf>
    <xf numFmtId="0" fontId="6" fillId="0" borderId="4" xfId="0" applyFont="1" applyBorder="1" applyProtection="1">
      <protection hidden="1"/>
    </xf>
    <xf numFmtId="0" fontId="8" fillId="0" borderId="0" xfId="0" applyFont="1" applyProtection="1">
      <protection hidden="1"/>
    </xf>
    <xf numFmtId="0" fontId="19" fillId="0" borderId="0" xfId="0" applyFont="1" applyProtection="1">
      <protection hidden="1"/>
    </xf>
    <xf numFmtId="0" fontId="8" fillId="0" borderId="0" xfId="0" applyFont="1" applyAlignment="1" applyProtection="1">
      <alignment vertical="center" wrapText="1"/>
      <protection hidden="1"/>
    </xf>
    <xf numFmtId="0" fontId="3" fillId="0" borderId="0" xfId="0" applyFont="1" applyAlignment="1" applyProtection="1">
      <alignment vertical="top"/>
      <protection hidden="1"/>
    </xf>
    <xf numFmtId="165" fontId="6" fillId="0" borderId="0" xfId="0" applyNumberFormat="1" applyFont="1" applyProtection="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left" wrapText="1"/>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164" fontId="3" fillId="3" borderId="5" xfId="2" applyNumberFormat="1" applyFont="1" applyFill="1" applyBorder="1" applyAlignment="1" applyProtection="1">
      <alignment horizontal="center" vertical="center"/>
      <protection hidden="1"/>
    </xf>
    <xf numFmtId="164" fontId="3" fillId="3" borderId="6" xfId="2" applyNumberFormat="1" applyFont="1" applyFill="1" applyBorder="1" applyAlignment="1" applyProtection="1">
      <alignment horizontal="center" vertical="center"/>
      <protection hidden="1"/>
    </xf>
    <xf numFmtId="44" fontId="3" fillId="2" borderId="5" xfId="1" applyFont="1" applyFill="1" applyBorder="1" applyAlignment="1" applyProtection="1">
      <alignment horizontal="right" vertical="center"/>
      <protection locked="0"/>
    </xf>
    <xf numFmtId="44" fontId="3" fillId="2" borderId="6" xfId="1" applyFont="1" applyFill="1" applyBorder="1" applyAlignment="1" applyProtection="1">
      <alignment horizontal="right" vertical="center"/>
      <protection locked="0"/>
    </xf>
    <xf numFmtId="166" fontId="3" fillId="2" borderId="5" xfId="4" applyNumberFormat="1" applyFont="1" applyFill="1" applyBorder="1" applyAlignment="1" applyProtection="1">
      <alignment horizontal="right" vertical="center"/>
      <protection locked="0"/>
    </xf>
    <xf numFmtId="166" fontId="3" fillId="2" borderId="6" xfId="4" applyNumberFormat="1" applyFont="1" applyFill="1" applyBorder="1" applyAlignment="1" applyProtection="1">
      <alignment horizontal="right" vertical="center"/>
      <protection locked="0"/>
    </xf>
    <xf numFmtId="44" fontId="3" fillId="2" borderId="5" xfId="0" applyNumberFormat="1" applyFont="1" applyFill="1" applyBorder="1" applyAlignment="1" applyProtection="1">
      <alignment horizontal="right" vertical="center"/>
      <protection locked="0"/>
    </xf>
    <xf numFmtId="44" fontId="3" fillId="2" borderId="6" xfId="0" applyNumberFormat="1" applyFont="1" applyFill="1" applyBorder="1" applyAlignment="1" applyProtection="1">
      <alignment horizontal="right" vertical="center"/>
      <protection locked="0"/>
    </xf>
    <xf numFmtId="9" fontId="3" fillId="2" borderId="5" xfId="0" applyNumberFormat="1" applyFont="1" applyFill="1" applyBorder="1" applyAlignment="1" applyProtection="1">
      <alignment horizontal="right" vertical="center"/>
      <protection locked="0"/>
    </xf>
    <xf numFmtId="9" fontId="3" fillId="2" borderId="6"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cellXfs>
  <cellStyles count="6">
    <cellStyle name="Comma" xfId="4" builtinId="3"/>
    <cellStyle name="Currency" xfId="1" builtinId="4"/>
    <cellStyle name="Currency 2" xfId="3" xr:uid="{3489E23E-EA25-4D52-9F2E-1950FFC5DA21}"/>
    <cellStyle name="Hyperlink" xfId="5" builtinId="8"/>
    <cellStyle name="Normal" xfId="0" builtinId="0"/>
    <cellStyle name="Percent" xfId="2" builtinId="5"/>
  </cellStyles>
  <dxfs count="37">
    <dxf>
      <fill>
        <patternFill>
          <bgColor rgb="FFC4DE91"/>
        </patternFill>
      </fill>
    </dxf>
    <dxf>
      <fill>
        <patternFill>
          <bgColor rgb="FF474A4A"/>
        </patternFill>
      </fill>
    </dxf>
    <dxf>
      <fill>
        <patternFill>
          <bgColor rgb="FFC4DE91"/>
        </patternFill>
      </fill>
    </dxf>
    <dxf>
      <fill>
        <patternFill>
          <bgColor rgb="FF474A4A"/>
        </patternFill>
      </fill>
    </dxf>
    <dxf>
      <fill>
        <patternFill>
          <bgColor rgb="FF474A4A"/>
        </patternFill>
      </fill>
    </dxf>
    <dxf>
      <fill>
        <patternFill>
          <bgColor rgb="FF474A4A"/>
        </patternFill>
      </fill>
    </dxf>
    <dxf>
      <fill>
        <patternFill>
          <bgColor rgb="FFC4DE91"/>
        </patternFill>
      </fill>
    </dxf>
    <dxf>
      <fill>
        <patternFill>
          <bgColor rgb="FF474A4A"/>
        </patternFill>
      </fill>
    </dxf>
    <dxf>
      <fill>
        <patternFill>
          <bgColor rgb="FFC4DE91"/>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C4DE91"/>
        </patternFill>
      </fill>
    </dxf>
    <dxf>
      <fill>
        <patternFill>
          <bgColor rgb="FF474A4A"/>
        </patternFill>
      </fill>
    </dxf>
    <dxf>
      <fill>
        <patternFill>
          <bgColor rgb="FFC4DE91"/>
        </patternFill>
      </fill>
    </dxf>
    <dxf>
      <fill>
        <patternFill>
          <bgColor rgb="FF474A4A"/>
        </patternFill>
      </fill>
    </dxf>
    <dxf>
      <fill>
        <patternFill>
          <bgColor rgb="FF474A4A"/>
        </patternFill>
      </fill>
    </dxf>
    <dxf>
      <fill>
        <patternFill>
          <bgColor rgb="FF474A4A"/>
        </patternFill>
      </fill>
    </dxf>
    <dxf>
      <fill>
        <patternFill>
          <bgColor rgb="FFC4DE91"/>
        </patternFill>
      </fill>
    </dxf>
    <dxf>
      <fill>
        <patternFill>
          <bgColor rgb="FF474A4A"/>
        </patternFill>
      </fill>
    </dxf>
    <dxf>
      <fill>
        <patternFill>
          <bgColor rgb="FFC4DE91"/>
        </patternFill>
      </fill>
    </dxf>
    <dxf>
      <fill>
        <patternFill>
          <bgColor rgb="FF474A4A"/>
        </patternFill>
      </fill>
    </dxf>
    <dxf>
      <fill>
        <patternFill>
          <bgColor rgb="FF474A4A"/>
        </patternFill>
      </fill>
    </dxf>
    <dxf>
      <fill>
        <patternFill>
          <bgColor rgb="FF474A4A"/>
        </patternFill>
      </fill>
    </dxf>
    <dxf>
      <font>
        <color theme="0" tint="-0.24994659260841701"/>
      </font>
      <fill>
        <patternFill>
          <bgColor theme="0" tint="-4.9989318521683403E-2"/>
        </patternFill>
      </fill>
      <border>
        <left/>
        <right/>
        <top/>
        <bottom/>
      </border>
    </dxf>
    <dxf>
      <font>
        <color theme="0" tint="-0.24994659260841701"/>
      </font>
      <fill>
        <patternFill>
          <bgColor theme="0" tint="-4.9989318521683403E-2"/>
        </patternFill>
      </fill>
      <border>
        <left/>
        <right/>
        <top/>
        <bottom/>
      </border>
    </dxf>
    <dxf>
      <fill>
        <patternFill>
          <bgColor rgb="FF474A4A"/>
        </patternFill>
      </fill>
    </dxf>
    <dxf>
      <fill>
        <patternFill>
          <bgColor rgb="FFFCC378"/>
        </patternFill>
      </fill>
    </dxf>
    <dxf>
      <font>
        <color rgb="FFE98705"/>
      </font>
      <fill>
        <patternFill patternType="none">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6"/>
        <color rgb="FF474A4A"/>
        <name val="Arial"/>
        <family val="2"/>
        <scheme val="none"/>
      </font>
      <fill>
        <patternFill patternType="none">
          <fgColor indexed="64"/>
          <bgColor auto="1"/>
        </patternFill>
      </fill>
      <alignment horizontal="center" vertical="center" textRotation="0" wrapText="1" indent="0" justifyLastLine="0" shrinkToFit="0" readingOrder="0"/>
    </dxf>
    <dxf>
      <fill>
        <patternFill patternType="none">
          <bgColor auto="1"/>
        </patternFill>
      </fill>
      <border diagonalUp="0" diagonalDown="0">
        <left/>
        <right/>
        <top/>
        <bottom/>
        <vertical/>
        <horizontal/>
      </border>
    </dxf>
  </dxfs>
  <tableStyles count="1" defaultTableStyle="TableStyleMedium2" defaultPivotStyle="PivotStyleLight16">
    <tableStyle name="Table Style 1" pivot="0" count="1" xr9:uid="{6E7CCC86-09B3-43F2-83CC-1619C50A289F}">
      <tableStyleElement type="wholeTable" dxfId="36"/>
    </tableStyle>
  </tableStyles>
  <colors>
    <mruColors>
      <color rgb="FF002060"/>
      <color rgb="FF474A4A"/>
      <color rgb="FF152140"/>
      <color rgb="FFE98705"/>
      <color rgb="FFFCC378"/>
      <color rgb="FFC4D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434340</xdr:colOff>
      <xdr:row>0</xdr:row>
      <xdr:rowOff>112059</xdr:rowOff>
    </xdr:from>
    <xdr:to>
      <xdr:col>1</xdr:col>
      <xdr:colOff>1294951</xdr:colOff>
      <xdr:row>2</xdr:row>
      <xdr:rowOff>155361</xdr:rowOff>
    </xdr:to>
    <xdr:pic>
      <xdr:nvPicPr>
        <xdr:cNvPr id="2" name="Picture 1" descr="Silicon Valley Power | NCPA">
          <a:extLst>
            <a:ext uri="{FF2B5EF4-FFF2-40B4-BE49-F238E27FC236}">
              <a16:creationId xmlns:a16="http://schemas.microsoft.com/office/drawing/2014/main" id="{A92208BE-4D41-477C-8DD3-28A6A61F032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533" t="24667" r="11867" b="24133"/>
        <a:stretch/>
      </xdr:blipFill>
      <xdr:spPr bwMode="auto">
        <a:xfrm>
          <a:off x="1043940" y="112059"/>
          <a:ext cx="860611" cy="60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3AE90E-8685-4C7D-A8B4-5020DB3BDBE3}" name="README" displayName="README" ref="B2:B96" totalsRowShown="0" headerRowDxfId="35" dataDxfId="34">
  <tableColumns count="1">
    <tableColumn id="1" xr3:uid="{6F5EA2DC-DB68-49F7-8487-DB59280D8C6C}" name="Silicon Valley Power Commercial Simple Payback Calculator README" dataDxfId="3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7F6F-C2C8-4BD1-A405-B79237797D5B}">
  <dimension ref="B1:H97"/>
  <sheetViews>
    <sheetView showGridLines="0" zoomScaleNormal="100" workbookViewId="0">
      <selection activeCell="F10" sqref="F10"/>
    </sheetView>
  </sheetViews>
  <sheetFormatPr defaultColWidth="9.109375" defaultRowHeight="13.8" x14ac:dyDescent="0.25"/>
  <cols>
    <col min="1" max="1" width="4.109375" style="3" customWidth="1"/>
    <col min="2" max="2" width="132.88671875" style="6" customWidth="1"/>
    <col min="3" max="16384" width="9.109375" style="3"/>
  </cols>
  <sheetData>
    <row r="1" spans="2:8" x14ac:dyDescent="0.25">
      <c r="B1" s="2"/>
      <c r="D1" s="4"/>
    </row>
    <row r="2" spans="2:8" ht="21" x14ac:dyDescent="0.25">
      <c r="B2" s="27" t="s">
        <v>98</v>
      </c>
      <c r="C2" s="5"/>
    </row>
    <row r="3" spans="2:8" ht="17.399999999999999" x14ac:dyDescent="0.25">
      <c r="B3" s="51" t="s">
        <v>29</v>
      </c>
    </row>
    <row r="4" spans="2:8" ht="55.2" x14ac:dyDescent="0.25">
      <c r="B4" s="29" t="s">
        <v>76</v>
      </c>
    </row>
    <row r="5" spans="2:8" ht="6.75" customHeight="1" x14ac:dyDescent="0.25">
      <c r="B5" s="29"/>
    </row>
    <row r="6" spans="2:8" x14ac:dyDescent="0.25">
      <c r="B6" s="30" t="s">
        <v>30</v>
      </c>
    </row>
    <row r="7" spans="2:8" ht="27.6" x14ac:dyDescent="0.25">
      <c r="B7" s="29" t="s">
        <v>77</v>
      </c>
    </row>
    <row r="8" spans="2:8" ht="6.75" customHeight="1" x14ac:dyDescent="0.25">
      <c r="B8" s="29"/>
    </row>
    <row r="9" spans="2:8" x14ac:dyDescent="0.25">
      <c r="B9" s="30" t="s">
        <v>31</v>
      </c>
    </row>
    <row r="10" spans="2:8" ht="69" x14ac:dyDescent="0.25">
      <c r="B10" s="29" t="s">
        <v>94</v>
      </c>
    </row>
    <row r="11" spans="2:8" ht="6.75" customHeight="1" x14ac:dyDescent="0.25">
      <c r="B11" s="29"/>
    </row>
    <row r="12" spans="2:8" ht="17.399999999999999" x14ac:dyDescent="0.25">
      <c r="B12" s="51" t="s">
        <v>32</v>
      </c>
      <c r="G12" s="1"/>
    </row>
    <row r="13" spans="2:8" ht="41.4" x14ac:dyDescent="0.25">
      <c r="B13" s="29" t="s">
        <v>73</v>
      </c>
      <c r="G13" s="1"/>
    </row>
    <row r="14" spans="2:8" ht="6.75" customHeight="1" x14ac:dyDescent="0.25">
      <c r="B14" s="29"/>
    </row>
    <row r="15" spans="2:8" ht="17.399999999999999" x14ac:dyDescent="0.25">
      <c r="B15" s="51" t="s">
        <v>0</v>
      </c>
      <c r="G15" s="1"/>
      <c r="H15" s="1"/>
    </row>
    <row r="16" spans="2:8" ht="33" customHeight="1" x14ac:dyDescent="0.25">
      <c r="B16" s="29" t="s">
        <v>78</v>
      </c>
      <c r="G16" s="1"/>
      <c r="H16" s="1"/>
    </row>
    <row r="17" spans="2:8" ht="6.75" customHeight="1" x14ac:dyDescent="0.25">
      <c r="B17" s="29"/>
    </row>
    <row r="18" spans="2:8" x14ac:dyDescent="0.25">
      <c r="B18" s="30" t="s">
        <v>1</v>
      </c>
      <c r="G18" s="1"/>
      <c r="H18" s="1"/>
    </row>
    <row r="19" spans="2:8" x14ac:dyDescent="0.25">
      <c r="B19" s="29" t="s">
        <v>74</v>
      </c>
      <c r="G19" s="1"/>
      <c r="H19" s="1"/>
    </row>
    <row r="20" spans="2:8" ht="6.75" customHeight="1" x14ac:dyDescent="0.25">
      <c r="B20" s="29"/>
    </row>
    <row r="21" spans="2:8" x14ac:dyDescent="0.25">
      <c r="B21" s="30" t="s">
        <v>70</v>
      </c>
      <c r="G21" s="1"/>
      <c r="H21" s="1"/>
    </row>
    <row r="22" spans="2:8" ht="27.6" x14ac:dyDescent="0.25">
      <c r="B22" s="29" t="s">
        <v>79</v>
      </c>
      <c r="H22" s="1"/>
    </row>
    <row r="23" spans="2:8" ht="6.75" customHeight="1" x14ac:dyDescent="0.25">
      <c r="B23" s="29"/>
    </row>
    <row r="24" spans="2:8" x14ac:dyDescent="0.25">
      <c r="B24" s="30" t="s">
        <v>2</v>
      </c>
      <c r="H24" s="1"/>
    </row>
    <row r="25" spans="2:8" ht="27.6" x14ac:dyDescent="0.25">
      <c r="B25" s="29" t="s">
        <v>93</v>
      </c>
      <c r="H25" s="1"/>
    </row>
    <row r="26" spans="2:8" ht="6.75" customHeight="1" x14ac:dyDescent="0.25">
      <c r="B26" s="29"/>
    </row>
    <row r="27" spans="2:8" x14ac:dyDescent="0.25">
      <c r="B27" s="30" t="s">
        <v>35</v>
      </c>
      <c r="H27" s="1"/>
    </row>
    <row r="28" spans="2:8" ht="82.8" x14ac:dyDescent="0.25">
      <c r="B28" s="29" t="s">
        <v>80</v>
      </c>
      <c r="H28" s="1"/>
    </row>
    <row r="29" spans="2:8" ht="6.75" customHeight="1" x14ac:dyDescent="0.25">
      <c r="B29" s="29"/>
    </row>
    <row r="30" spans="2:8" x14ac:dyDescent="0.25">
      <c r="B30" s="30" t="s">
        <v>66</v>
      </c>
    </row>
    <row r="31" spans="2:8" ht="41.4" x14ac:dyDescent="0.25">
      <c r="B31" s="29" t="s">
        <v>81</v>
      </c>
    </row>
    <row r="32" spans="2:8" ht="6.75" customHeight="1" x14ac:dyDescent="0.25">
      <c r="B32" s="29"/>
    </row>
    <row r="33" spans="2:8" x14ac:dyDescent="0.25">
      <c r="B33" s="30" t="s">
        <v>69</v>
      </c>
    </row>
    <row r="34" spans="2:8" ht="55.2" x14ac:dyDescent="0.25">
      <c r="B34" s="29" t="s">
        <v>82</v>
      </c>
    </row>
    <row r="35" spans="2:8" ht="6.75" customHeight="1" x14ac:dyDescent="0.25">
      <c r="B35" s="29"/>
    </row>
    <row r="36" spans="2:8" x14ac:dyDescent="0.25">
      <c r="B36" s="30" t="s">
        <v>53</v>
      </c>
    </row>
    <row r="37" spans="2:8" ht="27.6" x14ac:dyDescent="0.25">
      <c r="B37" s="29" t="s">
        <v>83</v>
      </c>
    </row>
    <row r="38" spans="2:8" ht="6.75" customHeight="1" x14ac:dyDescent="0.25">
      <c r="B38" s="29"/>
    </row>
    <row r="39" spans="2:8" x14ac:dyDescent="0.25">
      <c r="B39" s="30" t="s">
        <v>46</v>
      </c>
    </row>
    <row r="40" spans="2:8" ht="27.6" x14ac:dyDescent="0.25">
      <c r="B40" s="29" t="s">
        <v>84</v>
      </c>
    </row>
    <row r="41" spans="2:8" ht="6.75" customHeight="1" x14ac:dyDescent="0.25">
      <c r="B41" s="29"/>
    </row>
    <row r="42" spans="2:8" ht="17.399999999999999" x14ac:dyDescent="0.25">
      <c r="B42" s="51" t="s">
        <v>33</v>
      </c>
    </row>
    <row r="43" spans="2:8" ht="27.6" x14ac:dyDescent="0.25">
      <c r="B43" s="29" t="s">
        <v>85</v>
      </c>
      <c r="G43" s="1"/>
      <c r="H43" s="1"/>
    </row>
    <row r="44" spans="2:8" ht="6.75" customHeight="1" x14ac:dyDescent="0.25">
      <c r="B44" s="29"/>
    </row>
    <row r="45" spans="2:8" x14ac:dyDescent="0.25">
      <c r="B45" s="30" t="s">
        <v>46</v>
      </c>
    </row>
    <row r="46" spans="2:8" ht="41.4" x14ac:dyDescent="0.25">
      <c r="B46" s="29" t="s">
        <v>89</v>
      </c>
      <c r="G46" s="1"/>
      <c r="H46" s="1"/>
    </row>
    <row r="47" spans="2:8" ht="6.75" customHeight="1" x14ac:dyDescent="0.25">
      <c r="B47" s="29"/>
    </row>
    <row r="48" spans="2:8" x14ac:dyDescent="0.25">
      <c r="B48" s="30" t="s">
        <v>4</v>
      </c>
    </row>
    <row r="49" spans="2:8" ht="27.6" x14ac:dyDescent="0.25">
      <c r="B49" s="29" t="s">
        <v>86</v>
      </c>
      <c r="G49" s="1"/>
      <c r="H49" s="1"/>
    </row>
    <row r="50" spans="2:8" ht="6.75" customHeight="1" x14ac:dyDescent="0.25">
      <c r="B50" s="29"/>
    </row>
    <row r="51" spans="2:8" x14ac:dyDescent="0.25">
      <c r="B51" s="30" t="s">
        <v>71</v>
      </c>
    </row>
    <row r="52" spans="2:8" ht="27.6" x14ac:dyDescent="0.25">
      <c r="B52" s="29" t="s">
        <v>90</v>
      </c>
      <c r="G52" s="1"/>
      <c r="H52" s="1"/>
    </row>
    <row r="53" spans="2:8" ht="6.75" customHeight="1" x14ac:dyDescent="0.25">
      <c r="B53" s="29"/>
    </row>
    <row r="54" spans="2:8" x14ac:dyDescent="0.25">
      <c r="B54" s="30" t="s">
        <v>67</v>
      </c>
    </row>
    <row r="55" spans="2:8" ht="41.4" x14ac:dyDescent="0.25">
      <c r="B55" s="29" t="s">
        <v>91</v>
      </c>
      <c r="G55" s="1"/>
      <c r="H55" s="1"/>
    </row>
    <row r="56" spans="2:8" ht="6.75" customHeight="1" x14ac:dyDescent="0.25">
      <c r="B56" s="29"/>
    </row>
    <row r="57" spans="2:8" x14ac:dyDescent="0.25">
      <c r="B57" s="30" t="s">
        <v>68</v>
      </c>
    </row>
    <row r="58" spans="2:8" ht="55.2" x14ac:dyDescent="0.25">
      <c r="B58" s="29" t="s">
        <v>92</v>
      </c>
      <c r="G58" s="1"/>
      <c r="H58" s="1"/>
    </row>
    <row r="59" spans="2:8" ht="6.75" customHeight="1" x14ac:dyDescent="0.25">
      <c r="B59" s="29"/>
    </row>
    <row r="60" spans="2:8" x14ac:dyDescent="0.25">
      <c r="B60" s="30" t="s">
        <v>72</v>
      </c>
    </row>
    <row r="61" spans="2:8" ht="55.2" x14ac:dyDescent="0.25">
      <c r="B61" s="29" t="s">
        <v>87</v>
      </c>
      <c r="G61" s="1"/>
      <c r="H61" s="1"/>
    </row>
    <row r="62" spans="2:8" ht="6.75" customHeight="1" x14ac:dyDescent="0.25">
      <c r="B62" s="29"/>
    </row>
    <row r="63" spans="2:8" ht="17.399999999999999" x14ac:dyDescent="0.25">
      <c r="B63" s="51" t="s">
        <v>34</v>
      </c>
    </row>
    <row r="64" spans="2:8" x14ac:dyDescent="0.25">
      <c r="B64" s="29" t="s">
        <v>75</v>
      </c>
    </row>
    <row r="65" spans="2:4" x14ac:dyDescent="0.25">
      <c r="B65" s="29"/>
    </row>
    <row r="66" spans="2:4" x14ac:dyDescent="0.25">
      <c r="B66" s="56" t="s">
        <v>100</v>
      </c>
    </row>
    <row r="67" spans="2:4" x14ac:dyDescent="0.25">
      <c r="B67" s="29"/>
    </row>
    <row r="68" spans="2:4" x14ac:dyDescent="0.25">
      <c r="B68" s="30"/>
    </row>
    <row r="69" spans="2:4" x14ac:dyDescent="0.25">
      <c r="B69" s="29"/>
    </row>
    <row r="70" spans="2:4" x14ac:dyDescent="0.25">
      <c r="B70" s="30"/>
    </row>
    <row r="71" spans="2:4" x14ac:dyDescent="0.25">
      <c r="B71" s="29"/>
    </row>
    <row r="72" spans="2:4" ht="14.4" x14ac:dyDescent="0.25">
      <c r="B72" s="30"/>
      <c r="D72" s="7"/>
    </row>
    <row r="73" spans="2:4" x14ac:dyDescent="0.25">
      <c r="B73" s="29"/>
    </row>
    <row r="74" spans="2:4" x14ac:dyDescent="0.25">
      <c r="B74" s="29"/>
    </row>
    <row r="75" spans="2:4" x14ac:dyDescent="0.25">
      <c r="B75" s="30"/>
    </row>
    <row r="76" spans="2:4" x14ac:dyDescent="0.25">
      <c r="B76" s="29"/>
    </row>
    <row r="77" spans="2:4" x14ac:dyDescent="0.25">
      <c r="B77" s="30"/>
    </row>
    <row r="78" spans="2:4" x14ac:dyDescent="0.25">
      <c r="B78" s="29"/>
    </row>
    <row r="79" spans="2:4" x14ac:dyDescent="0.25">
      <c r="B79" s="31"/>
    </row>
    <row r="80" spans="2:4" x14ac:dyDescent="0.25">
      <c r="B80" s="29"/>
    </row>
    <row r="81" spans="2:4" x14ac:dyDescent="0.25">
      <c r="B81" s="30"/>
    </row>
    <row r="82" spans="2:4" x14ac:dyDescent="0.25">
      <c r="B82" s="29"/>
    </row>
    <row r="83" spans="2:4" x14ac:dyDescent="0.25">
      <c r="B83" s="32"/>
    </row>
    <row r="84" spans="2:4" x14ac:dyDescent="0.25">
      <c r="B84" s="30"/>
    </row>
    <row r="85" spans="2:4" x14ac:dyDescent="0.25">
      <c r="B85" s="29"/>
    </row>
    <row r="86" spans="2:4" x14ac:dyDescent="0.25">
      <c r="B86" s="30"/>
    </row>
    <row r="87" spans="2:4" x14ac:dyDescent="0.25">
      <c r="B87" s="29"/>
    </row>
    <row r="88" spans="2:4" x14ac:dyDescent="0.25">
      <c r="B88" s="30"/>
    </row>
    <row r="89" spans="2:4" x14ac:dyDescent="0.25">
      <c r="B89" s="29"/>
    </row>
    <row r="90" spans="2:4" x14ac:dyDescent="0.25">
      <c r="B90" s="30"/>
    </row>
    <row r="91" spans="2:4" x14ac:dyDescent="0.25">
      <c r="B91" s="29"/>
    </row>
    <row r="92" spans="2:4" ht="17.399999999999999" x14ac:dyDescent="0.25">
      <c r="B92" s="28"/>
      <c r="D92" s="8"/>
    </row>
    <row r="93" spans="2:4" x14ac:dyDescent="0.25">
      <c r="B93" s="29"/>
    </row>
    <row r="94" spans="2:4" ht="14.4" x14ac:dyDescent="0.25">
      <c r="B94" s="32"/>
      <c r="D94" s="7"/>
    </row>
    <row r="95" spans="2:4" ht="14.4" x14ac:dyDescent="0.25">
      <c r="D95" s="7"/>
    </row>
    <row r="96" spans="2:4" ht="14.4" x14ac:dyDescent="0.25">
      <c r="D96" s="9"/>
    </row>
    <row r="97" spans="2:4" ht="14.4" x14ac:dyDescent="0.25">
      <c r="B97" s="3"/>
      <c r="D97" s="9"/>
    </row>
  </sheetData>
  <sheetProtection algorithmName="SHA-512" hashValue="bvCD/IAcnx3tEzKJguCy1WI38nVt0pRg/iuzMIcsP4YsOHH6irsKytNHubBn8OTbddwnHPxpyu7Pvm+tvPPGIQ==" saltValue="MJMBWsHX30mRKTHfJ1POcg==" spinCount="100000" sheet="1" objects="1" scenario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1F7C-356F-44B6-8785-6B3289E1C6CA}">
  <dimension ref="A2:AA56"/>
  <sheetViews>
    <sheetView showGridLines="0" tabSelected="1" zoomScale="115" zoomScaleNormal="115" workbookViewId="0">
      <selection activeCell="D6" sqref="D6"/>
    </sheetView>
  </sheetViews>
  <sheetFormatPr defaultColWidth="9.109375" defaultRowHeight="13.8" x14ac:dyDescent="0.25"/>
  <cols>
    <col min="1" max="1" width="9.109375" style="53"/>
    <col min="2" max="2" width="46.44140625" style="53" customWidth="1"/>
    <col min="3" max="3" width="18.44140625" style="53" bestFit="1" customWidth="1"/>
    <col min="4" max="4" width="18.44140625" style="53" customWidth="1"/>
    <col min="5" max="5" width="8.44140625" style="53" customWidth="1"/>
    <col min="6" max="6" width="13.88671875" style="53" customWidth="1"/>
    <col min="7" max="8" width="16" style="53" customWidth="1"/>
    <col min="9" max="14" width="9.109375" style="53"/>
    <col min="15" max="15" width="16.6640625" style="53" bestFit="1" customWidth="1"/>
    <col min="16" max="16384" width="9.109375" style="53"/>
  </cols>
  <sheetData>
    <row r="2" spans="2:27" ht="30.6" customHeight="1" x14ac:dyDescent="0.25">
      <c r="B2" s="63" t="s">
        <v>97</v>
      </c>
      <c r="C2" s="63"/>
      <c r="D2" s="63"/>
      <c r="E2" s="63"/>
      <c r="F2" s="63"/>
      <c r="G2" s="63"/>
      <c r="R2" s="54"/>
      <c r="S2" s="54"/>
      <c r="T2" s="54"/>
      <c r="U2" s="54"/>
      <c r="V2" s="54"/>
      <c r="W2" s="54"/>
      <c r="X2" s="54"/>
      <c r="Y2" s="54"/>
      <c r="Z2" s="54"/>
      <c r="AA2" s="54"/>
    </row>
    <row r="3" spans="2:27" x14ac:dyDescent="0.25">
      <c r="N3" s="36"/>
    </row>
    <row r="4" spans="2:27" ht="145.94999999999999" customHeight="1" x14ac:dyDescent="0.25">
      <c r="B4" s="64" t="s">
        <v>95</v>
      </c>
      <c r="C4" s="64"/>
      <c r="D4" s="64"/>
      <c r="E4" s="64"/>
      <c r="F4" s="64"/>
      <c r="G4" s="64"/>
      <c r="H4" s="64"/>
      <c r="N4" s="36"/>
    </row>
    <row r="5" spans="2:27" x14ac:dyDescent="0.25">
      <c r="N5" s="36"/>
    </row>
    <row r="6" spans="2:27" ht="16.2" thickBot="1" x14ac:dyDescent="0.3">
      <c r="B6" s="44" t="s">
        <v>0</v>
      </c>
      <c r="C6" s="55"/>
      <c r="D6" s="55"/>
      <c r="F6" s="44" t="s">
        <v>46</v>
      </c>
      <c r="G6" s="55"/>
      <c r="H6" s="55"/>
      <c r="N6" s="36"/>
    </row>
    <row r="7" spans="2:27" x14ac:dyDescent="0.25">
      <c r="F7" s="56" t="str">
        <f>IF(C11="User Defined Rates","","This table will be available if User Defined Rate is selected.")</f>
        <v>This table will be available if User Defined Rate is selected.</v>
      </c>
      <c r="G7" s="57"/>
      <c r="H7" s="57"/>
      <c r="N7" s="36"/>
    </row>
    <row r="8" spans="2:27" x14ac:dyDescent="0.25">
      <c r="B8" s="33" t="s">
        <v>1</v>
      </c>
      <c r="C8" s="67"/>
      <c r="D8" s="68"/>
      <c r="F8" s="39" t="s">
        <v>11</v>
      </c>
      <c r="G8" s="39" t="s">
        <v>12</v>
      </c>
      <c r="H8" s="39" t="s">
        <v>13</v>
      </c>
      <c r="N8" s="36"/>
    </row>
    <row r="9" spans="2:27" x14ac:dyDescent="0.25">
      <c r="B9" s="33" t="s">
        <v>70</v>
      </c>
      <c r="C9" s="69"/>
      <c r="D9" s="70"/>
      <c r="F9" s="34" t="s">
        <v>14</v>
      </c>
      <c r="G9" s="40"/>
      <c r="H9" s="41"/>
      <c r="N9" s="36"/>
    </row>
    <row r="10" spans="2:27" x14ac:dyDescent="0.25">
      <c r="B10" s="33" t="s">
        <v>2</v>
      </c>
      <c r="C10" s="67"/>
      <c r="D10" s="68"/>
      <c r="F10" s="34" t="s">
        <v>15</v>
      </c>
      <c r="G10" s="40"/>
      <c r="H10" s="41"/>
      <c r="N10" s="36"/>
    </row>
    <row r="11" spans="2:27" x14ac:dyDescent="0.25">
      <c r="B11" s="33" t="s">
        <v>35</v>
      </c>
      <c r="C11" s="71"/>
      <c r="D11" s="72"/>
      <c r="F11" s="34" t="s">
        <v>16</v>
      </c>
      <c r="G11" s="40"/>
      <c r="H11" s="41"/>
    </row>
    <row r="12" spans="2:27" x14ac:dyDescent="0.25">
      <c r="B12" s="33" t="s">
        <v>66</v>
      </c>
      <c r="C12" s="69"/>
      <c r="D12" s="70"/>
      <c r="F12" s="34" t="s">
        <v>17</v>
      </c>
      <c r="G12" s="40"/>
      <c r="H12" s="41"/>
    </row>
    <row r="13" spans="2:27" x14ac:dyDescent="0.25">
      <c r="B13" s="33" t="str">
        <f>IF(C12="","Average Annual % Rate Increase Over Next X Years","Average Annual % Rate Increase Over Next "&amp;C12&amp;" Years")</f>
        <v>Average Annual % Rate Increase Over Next X Years</v>
      </c>
      <c r="C13" s="73"/>
      <c r="D13" s="74"/>
      <c r="F13" s="34" t="s">
        <v>18</v>
      </c>
      <c r="G13" s="40"/>
      <c r="H13" s="41"/>
    </row>
    <row r="14" spans="2:27" ht="14.4" customHeight="1" x14ac:dyDescent="0.25">
      <c r="B14" s="33" t="s">
        <v>53</v>
      </c>
      <c r="C14" s="75"/>
      <c r="D14" s="76"/>
      <c r="F14" s="34" t="s">
        <v>19</v>
      </c>
      <c r="G14" s="40"/>
      <c r="H14" s="41"/>
      <c r="J14" s="36"/>
    </row>
    <row r="15" spans="2:27" x14ac:dyDescent="0.25">
      <c r="F15" s="34" t="s">
        <v>20</v>
      </c>
      <c r="G15" s="40"/>
      <c r="H15" s="41"/>
      <c r="J15" s="36"/>
    </row>
    <row r="16" spans="2:27" ht="16.2" thickBot="1" x14ac:dyDescent="0.3">
      <c r="B16" s="44" t="s">
        <v>33</v>
      </c>
      <c r="C16" s="43"/>
      <c r="D16" s="55"/>
      <c r="F16" s="34" t="s">
        <v>21</v>
      </c>
      <c r="G16" s="40"/>
      <c r="H16" s="41"/>
    </row>
    <row r="17" spans="2:9" x14ac:dyDescent="0.25">
      <c r="F17" s="34" t="s">
        <v>22</v>
      </c>
      <c r="G17" s="40"/>
      <c r="H17" s="41"/>
    </row>
    <row r="18" spans="2:9" x14ac:dyDescent="0.25">
      <c r="B18" s="33" t="s">
        <v>4</v>
      </c>
      <c r="C18" s="65" t="str">
        <f>IF(C14="","",IF(C11="Default Rates",_xlfn.XLOOKUP(C14,Calcs!B30:B33,Calcs!C30:C33),IF(C11="User Defined Rates",G23)))</f>
        <v/>
      </c>
      <c r="D18" s="66"/>
      <c r="F18" s="34" t="s">
        <v>23</v>
      </c>
      <c r="G18" s="40"/>
      <c r="H18" s="41"/>
    </row>
    <row r="19" spans="2:9" x14ac:dyDescent="0.25">
      <c r="B19" s="33" t="str">
        <f>IF(C12="","Average Rate Over Next X Years","Average Rate Over Next "&amp;C12&amp;" Years")</f>
        <v>Average Rate Over Next X Years</v>
      </c>
      <c r="C19" s="65" t="str">
        <f>IF(C14="","",IF(C11="Default Rates",_xlfn.XLOOKUP(C14,Calcs!B30:B33,Calcs!M30:M33),IF(C11="User Defined Rates",IF(C18="","",Calcs!L8))))</f>
        <v/>
      </c>
      <c r="D19" s="66"/>
      <c r="F19" s="34" t="s">
        <v>24</v>
      </c>
      <c r="G19" s="40"/>
      <c r="H19" s="41"/>
    </row>
    <row r="20" spans="2:9" x14ac:dyDescent="0.25">
      <c r="C20" s="38"/>
      <c r="F20" s="34" t="s">
        <v>25</v>
      </c>
      <c r="G20" s="40"/>
      <c r="H20" s="41"/>
    </row>
    <row r="21" spans="2:9" x14ac:dyDescent="0.25">
      <c r="C21" s="38" t="s">
        <v>4</v>
      </c>
      <c r="D21" s="38" t="str">
        <f>IF(C12="","X Year Average Rate",C12&amp;"-Year Average Rate")</f>
        <v>X Year Average Rate</v>
      </c>
      <c r="F21" s="34" t="s">
        <v>26</v>
      </c>
      <c r="G21" s="35" t="str">
        <f>IF(SUM(G9:G20)=0,"",SUM(G9:G20))</f>
        <v/>
      </c>
      <c r="H21" s="42" t="str">
        <f>IF(SUM(H9:H20)=0,"",SUM(H9:H20))</f>
        <v/>
      </c>
    </row>
    <row r="22" spans="2:9" x14ac:dyDescent="0.25">
      <c r="B22" s="45" t="s">
        <v>67</v>
      </c>
      <c r="C22" s="46" t="str">
        <f>IFERROR(C9*C18,"")</f>
        <v/>
      </c>
      <c r="D22" s="46" t="str">
        <f>IFERROR(C9*C19,"")</f>
        <v/>
      </c>
      <c r="F22" s="36"/>
    </row>
    <row r="23" spans="2:9" x14ac:dyDescent="0.25">
      <c r="B23" s="45" t="s">
        <v>68</v>
      </c>
      <c r="C23" s="47" t="str">
        <f>IF(C22="","",(C8-C10)/C22)</f>
        <v/>
      </c>
      <c r="D23" s="47" t="str">
        <f>IF(D22="","",(C8-C10)/D22)</f>
        <v/>
      </c>
      <c r="F23" s="34" t="s">
        <v>27</v>
      </c>
      <c r="G23" s="35" t="str">
        <f>IFERROR(G21/H21,"")</f>
        <v/>
      </c>
    </row>
    <row r="25" spans="2:9" ht="15" customHeight="1" x14ac:dyDescent="0.25">
      <c r="B25" s="45" t="s">
        <v>72</v>
      </c>
      <c r="C25" s="48" t="str">
        <f>IFERROR(Calcs!C58,"")</f>
        <v xml:space="preserve"> </v>
      </c>
      <c r="D25" s="47" t="str">
        <f>IFERROR(IF(AND(D23&gt;C12,D23&lt;10,Calcs!C58&lt;0),"FLAG",""),"")</f>
        <v/>
      </c>
      <c r="F25" s="58"/>
      <c r="G25" s="58"/>
      <c r="H25" s="58"/>
      <c r="I25" s="58"/>
    </row>
    <row r="26" spans="2:9" ht="15" customHeight="1" x14ac:dyDescent="0.25">
      <c r="C26" s="61" t="str">
        <f>IF(D25="Flag","FLAG: The Simple Payback Period is currently greater than the Number of Years to Calculate, which is causing a negative IRR result. Increase the Number of Years to Calculate to be greater than the Simple Payback Period result to get a positive IRR.","")</f>
        <v/>
      </c>
      <c r="D26" s="61"/>
      <c r="E26" s="61"/>
      <c r="F26" s="61"/>
      <c r="G26" s="61"/>
      <c r="H26" s="61"/>
      <c r="I26" s="58"/>
    </row>
    <row r="27" spans="2:9" x14ac:dyDescent="0.25">
      <c r="B27" s="56"/>
      <c r="C27" s="61"/>
      <c r="D27" s="61"/>
      <c r="E27" s="61"/>
      <c r="F27" s="61"/>
      <c r="G27" s="61"/>
      <c r="H27" s="61"/>
      <c r="I27" s="58"/>
    </row>
    <row r="28" spans="2:9" x14ac:dyDescent="0.25">
      <c r="B28" s="56" t="s">
        <v>101</v>
      </c>
      <c r="C28" s="58"/>
      <c r="D28" s="58"/>
      <c r="E28" s="58"/>
      <c r="F28" s="58"/>
      <c r="G28" s="58"/>
      <c r="H28" s="58"/>
      <c r="I28" s="58"/>
    </row>
    <row r="29" spans="2:9" ht="29.25" customHeight="1" x14ac:dyDescent="0.25">
      <c r="B29" s="62" t="s">
        <v>99</v>
      </c>
      <c r="C29" s="62"/>
      <c r="D29" s="62"/>
      <c r="E29" s="62"/>
      <c r="F29" s="62"/>
      <c r="G29" s="62"/>
      <c r="H29" s="62"/>
    </row>
    <row r="30" spans="2:9" x14ac:dyDescent="0.25">
      <c r="E30" s="37"/>
    </row>
    <row r="35" spans="1:3" x14ac:dyDescent="0.25">
      <c r="B35" s="33"/>
    </row>
    <row r="37" spans="1:3" x14ac:dyDescent="0.25">
      <c r="A37" s="37"/>
    </row>
    <row r="38" spans="1:3" x14ac:dyDescent="0.25">
      <c r="A38" s="59"/>
    </row>
    <row r="39" spans="1:3" x14ac:dyDescent="0.25">
      <c r="A39" s="59"/>
    </row>
    <row r="40" spans="1:3" x14ac:dyDescent="0.25">
      <c r="A40" s="59"/>
      <c r="C40" s="59"/>
    </row>
    <row r="41" spans="1:3" x14ac:dyDescent="0.25">
      <c r="C41" s="59"/>
    </row>
    <row r="56" spans="16:16" x14ac:dyDescent="0.25">
      <c r="P56" s="60"/>
    </row>
  </sheetData>
  <sheetProtection algorithmName="SHA-512" hashValue="vX5XBb5nlD/q7K22V9xE9wGuGJsYp+KFaHqRNvProorJax9xACloPD/l50UaYDFe8FD0GQcYpk0IAl8mXmkQMQ==" saltValue="G9awq/uSVBOE9znVBpxLDg==" spinCount="100000" sheet="1" objects="1" scenarios="1"/>
  <mergeCells count="13">
    <mergeCell ref="C26:H27"/>
    <mergeCell ref="B29:H29"/>
    <mergeCell ref="B2:G2"/>
    <mergeCell ref="B4:H4"/>
    <mergeCell ref="C19:D19"/>
    <mergeCell ref="C18:D18"/>
    <mergeCell ref="C8:D8"/>
    <mergeCell ref="C9:D9"/>
    <mergeCell ref="C10:D10"/>
    <mergeCell ref="C11:D11"/>
    <mergeCell ref="C12:D12"/>
    <mergeCell ref="C13:D13"/>
    <mergeCell ref="C14:D14"/>
  </mergeCells>
  <conditionalFormatting sqref="B12">
    <cfRule type="expression" dxfId="32" priority="3">
      <formula>$D$25="FLAG"</formula>
    </cfRule>
  </conditionalFormatting>
  <conditionalFormatting sqref="C12 C25:D25">
    <cfRule type="expression" dxfId="31" priority="4">
      <formula>$D$25="FLAG"</formula>
    </cfRule>
  </conditionalFormatting>
  <conditionalFormatting sqref="C14">
    <cfRule type="expression" dxfId="30" priority="28">
      <formula>$C$11="User Defined Rates"</formula>
    </cfRule>
  </conditionalFormatting>
  <conditionalFormatting sqref="F6:H23">
    <cfRule type="expression" dxfId="29" priority="43">
      <formula>$C$11=""</formula>
    </cfRule>
    <cfRule type="expression" dxfId="28" priority="44">
      <formula>$C$11="Default Rates"</formula>
    </cfRule>
  </conditionalFormatting>
  <dataValidations xWindow="710" yWindow="1016" count="19">
    <dataValidation type="list" allowBlank="1" showInputMessage="1" showErrorMessage="1" prompt="Select whether you would like to calculate the simple payback using Default Rates or User Defined Rates using the User Defined Rates Calculator. If you select User Defined Rates, the User Defined Rates Calculator will become available to fill out." sqref="C11" xr:uid="{46C2FF9C-F339-4F95-A06E-500721C0850B}">
      <formula1>"Default Rates,User Defined Rates"</formula1>
    </dataValidation>
    <dataValidation allowBlank="1" showInputMessage="1" showErrorMessage="1" prompt="Enter the total cost of the project you would like to calculate the simple payback for." sqref="C8" xr:uid="{6BBCD199-0D51-445C-A697-671FED8C3D76}"/>
    <dataValidation allowBlank="1" showInputMessage="1" showErrorMessage="1" prompt="Enter the estimated annual energy savings that this project is projected to save." sqref="C9" xr:uid="{44A5D458-D00D-4799-8823-E1336585EC56}"/>
    <dataValidation allowBlank="1" showInputMessage="1" showErrorMessage="1" prompt="Enter the estimated rebate amount for the project. This should include rebates offered by Silicon Valley Power, tax credits, etc." sqref="C10" xr:uid="{331702C7-DFAB-4C48-BFEB-CBE878CB0803}"/>
    <dataValidation allowBlank="1" showInputMessage="1" showErrorMessage="1" prompt="Enter the electric charges for the most recent year for the respective months. This will calculate an average used to calculate your blended rate." sqref="G9:G19" xr:uid="{2FC91EBF-2CE2-42EF-8AFF-A2BB6505D8CB}"/>
    <dataValidation allowBlank="1" showInputMessage="1" showErrorMessage="1" prompt="Enter the electric usage (kWh) for the most recent year for the respective months. This will calculate an average used to calculate your blended rate." sqref="H9:H16 H18:H20" xr:uid="{375DDE8C-0819-4AB1-B6FE-6F83F32C1195}"/>
    <dataValidation allowBlank="1" showInputMessage="1" showErrorMessage="1" prompt="Enter an estimate annual percent rate increase per year over the number of years you selected. For example, entering 10% would calculate the results assuming a 10% increase each year over the number of years you selected." sqref="C13" xr:uid="{D45590D2-8C19-40C9-9309-D99D99553D9A}"/>
    <dataValidation allowBlank="1" showInputMessage="1" showErrorMessage="1" prompt="This is the average rate based on the number of years you entered to calculate and rate you selected/calculated." sqref="C19" xr:uid="{5AE1F617-8753-46DE-A141-0C5454994D11}"/>
    <dataValidation allowBlank="1" showInputMessage="1" showErrorMessage="1" prompt="This value is the estimated annual cost savings for your project based on your Current Rate without any projected rate increases. " sqref="C22" xr:uid="{204A7B77-796A-4D09-BD20-FC448C63F498}"/>
    <dataValidation allowBlank="1" showInputMessage="1" showErrorMessage="1" prompt="This value is the estimated annual cost savings from your project based on average rate over the timeframe you selected. Due to rate increases, the estimated annual cost savings is higher than what is calculated at the current rate." sqref="D22" xr:uid="{2A71E0CC-E64C-43E9-B088-7E2D7A2C971F}"/>
    <dataValidation allowBlank="1" showInputMessage="1" showErrorMessage="1" prompt="This value is the number of years it will take for your investment to pay back from energy savings based on the current rate." sqref="C23" xr:uid="{11CDCC0C-6275-45AE-A7AF-979691B53833}"/>
    <dataValidation allowBlank="1" showInputMessage="1" showErrorMessage="1" prompt="This value is the number of years it will take for your investment to pay back from energy savings based on the average rate over the timeframe you selected." sqref="D23" xr:uid="{4009106B-56ED-468A-956E-F3C144CAA738}"/>
    <dataValidation allowBlank="1" showInputMessage="1" showErrorMessage="1" prompt="This value is the sum of monthly electric charges for one year." sqref="G21" xr:uid="{22814B55-FECB-41B0-B9C9-190FD4F267F5}"/>
    <dataValidation allowBlank="1" showInputMessage="1" showErrorMessage="1" prompt="This value is the sum of monthly electric consumption for one year." sqref="H21" xr:uid="{2035C8F9-BCC4-4BB9-BEE4-8959E32B554F}"/>
    <dataValidation allowBlank="1" showInputMessage="1" showErrorMessage="1" prompt="This value is the investment's Internal Rate of Return after the timeframe selected." sqref="C25" xr:uid="{DCED7D81-2907-45A3-B72D-8FA77860402A}"/>
    <dataValidation allowBlank="1" showInputMessage="1" showErrorMessage="1" prompt="If you selected &quot;Default Rates&quot;, this is the average Silicon Valley Power rate for the rate you selected. If you selected &quot;User Defined Rates&quot;, this is the calculated Blended Rate from the User Defined Rates Calculator." sqref="C18" xr:uid="{A8D2BC72-0684-4CB8-85CB-DBBFC6B3424B}"/>
    <dataValidation allowBlank="1" showInputMessage="1" showErrorMessage="1" prompt="This value is the blended rate taking into account the energy charge, demand charge and other charges included on the electric bill. This is the most accurate way to calculate your payback and IRR." sqref="G23" xr:uid="{498C171D-8E18-4FC5-B3B9-1D33BA3DBFA6}"/>
    <dataValidation allowBlank="1" showInputMessage="1" showErrorMessage="1" prompt="Enter the electric charges for the most recent year for the respective months. This data will be used to calculate your average blended rate." sqref="G20" xr:uid="{682A90D7-C3CE-4E09-ACB0-6DA4DB9333CD}"/>
    <dataValidation allowBlank="1" showInputMessage="1" showErrorMessage="1" prompt="Enter the electric usage (kWh) for the most recent year for the respective months. This will be used to calculate your average blended rate." sqref="H17" xr:uid="{8CDCB319-8A99-401E-B4C8-0E2FDF327345}"/>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10" yWindow="1016" count="2">
        <x14:dataValidation type="list" allowBlank="1" showInputMessage="1" showErrorMessage="1" prompt="Enter the site's rate schedule. If you do not know your rate schedule, check your utility bill. This input is only required if you select &quot;Default Rates&quot;." xr:uid="{9D7553E1-7932-4350-97B1-DAB28C5738F0}">
          <x14:formula1>
            <xm:f>Calcs!$B$30:$B$33</xm:f>
          </x14:formula1>
          <xm:sqref>C14</xm:sqref>
        </x14:dataValidation>
        <x14:dataValidation type="list" allowBlank="1" showInputMessage="1" showErrorMessage="1" prompt="Enter the number of years you would like to calculate the avereage rate and payback for. The calculator can calculate up to 10 years and it can be adjusted to calculate different timeframes." xr:uid="{A8249D34-8FCE-4D51-8856-147135F59911}">
          <x14:formula1>
            <xm:f>Calcs!$B$61:$B$70</xm:f>
          </x14:formula1>
          <xm:sqref>C12:D12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ECA5-1553-47A0-9300-F7FBF1AEDD2C}">
  <dimension ref="B2:XDC70"/>
  <sheetViews>
    <sheetView topLeftCell="A16" zoomScale="115" zoomScaleNormal="115" workbookViewId="0">
      <selection activeCell="L48" sqref="L48"/>
    </sheetView>
  </sheetViews>
  <sheetFormatPr defaultColWidth="9.109375" defaultRowHeight="14.4" x14ac:dyDescent="0.3"/>
  <cols>
    <col min="1" max="1" width="7" style="10" customWidth="1"/>
    <col min="2" max="2" width="21.44140625" style="10" customWidth="1"/>
    <col min="3" max="3" width="13.6640625" style="10" customWidth="1"/>
    <col min="4" max="4" width="13.44140625" style="10" bestFit="1" customWidth="1"/>
    <col min="5" max="5" width="17.109375" style="10" customWidth="1"/>
    <col min="6" max="6" width="18.44140625" style="10" customWidth="1"/>
    <col min="7" max="7" width="13.5546875" style="10" bestFit="1" customWidth="1"/>
    <col min="8" max="12" width="13.5546875" style="10" customWidth="1"/>
    <col min="13" max="13" width="12.5546875" style="10" customWidth="1"/>
    <col min="14" max="14" width="14.33203125" style="10" customWidth="1"/>
    <col min="15" max="15" width="19.33203125" style="10" bestFit="1" customWidth="1"/>
    <col min="16" max="16" width="13.6640625" style="10" bestFit="1" customWidth="1"/>
    <col min="17" max="18" width="10.44140625" style="10" bestFit="1" customWidth="1"/>
    <col min="19" max="19" width="12.33203125" style="10" bestFit="1" customWidth="1"/>
    <col min="20" max="20" width="13.88671875" style="10" bestFit="1" customWidth="1"/>
    <col min="21" max="21" width="14.33203125" style="10" bestFit="1" customWidth="1"/>
    <col min="22" max="22" width="14.33203125" style="10" customWidth="1"/>
    <col min="23" max="23" width="13.5546875" style="10" bestFit="1" customWidth="1"/>
    <col min="24" max="16384" width="9.109375" style="10"/>
  </cols>
  <sheetData>
    <row r="2" spans="2:12" s="11" customFormat="1" ht="18" x14ac:dyDescent="0.35">
      <c r="B2" s="12" t="s">
        <v>45</v>
      </c>
    </row>
    <row r="3" spans="2:12" ht="15" customHeight="1" x14ac:dyDescent="0.3"/>
    <row r="4" spans="2:12" ht="15" customHeight="1" x14ac:dyDescent="0.3">
      <c r="B4" s="19" t="s">
        <v>64</v>
      </c>
      <c r="C4" s="13">
        <f>'Simple Payback Calculator'!C12</f>
        <v>0</v>
      </c>
    </row>
    <row r="6" spans="2:12" x14ac:dyDescent="0.3">
      <c r="B6" s="26" t="s">
        <v>3</v>
      </c>
    </row>
    <row r="7" spans="2:12" x14ac:dyDescent="0.3">
      <c r="B7" s="19" t="s">
        <v>5</v>
      </c>
      <c r="C7" s="19" t="s">
        <v>6</v>
      </c>
      <c r="D7" s="19" t="s">
        <v>7</v>
      </c>
      <c r="E7" s="19" t="s">
        <v>8</v>
      </c>
      <c r="F7" s="19" t="s">
        <v>9</v>
      </c>
      <c r="G7" s="22" t="s">
        <v>54</v>
      </c>
      <c r="H7" s="22" t="s">
        <v>55</v>
      </c>
      <c r="I7" s="22" t="s">
        <v>56</v>
      </c>
      <c r="J7" s="22" t="s">
        <v>57</v>
      </c>
      <c r="K7" s="22" t="s">
        <v>58</v>
      </c>
      <c r="L7" s="19" t="s">
        <v>10</v>
      </c>
    </row>
    <row r="8" spans="2:12" x14ac:dyDescent="0.3">
      <c r="B8" s="14" t="str">
        <f>'Simple Payback Calculator'!G23</f>
        <v/>
      </c>
      <c r="C8" s="14" t="e">
        <f>B8*'Simple Payback Calculator'!$C$13+B8</f>
        <v>#VALUE!</v>
      </c>
      <c r="D8" s="14" t="e">
        <f>C8*'Simple Payback Calculator'!$C$13+C8</f>
        <v>#VALUE!</v>
      </c>
      <c r="E8" s="13" t="e">
        <f>D8*'Simple Payback Calculator'!$C$13+D8</f>
        <v>#VALUE!</v>
      </c>
      <c r="F8" s="13" t="e">
        <f>E8*'Simple Payback Calculator'!$C$13+E8</f>
        <v>#VALUE!</v>
      </c>
      <c r="G8" s="13" t="e">
        <f>F8*'Simple Payback Calculator'!$C$13+F8</f>
        <v>#VALUE!</v>
      </c>
      <c r="H8" s="13" t="e">
        <f>G8*'Simple Payback Calculator'!$C$13+G8</f>
        <v>#VALUE!</v>
      </c>
      <c r="I8" s="13" t="e">
        <f>H8*'Simple Payback Calculator'!$C$13+H8</f>
        <v>#VALUE!</v>
      </c>
      <c r="J8" s="13" t="e">
        <f>I8*'Simple Payback Calculator'!$C$13+I8</f>
        <v>#VALUE!</v>
      </c>
      <c r="K8" s="13" t="e">
        <f>J8*'Simple Payback Calculator'!$C$13+J8</f>
        <v>#VALUE!</v>
      </c>
      <c r="L8" s="25" t="str">
        <f>IF($C$4=1,B8,IF($C$4=2,AVERAGE(B8:C8),IF($C$4=3,AVERAGE(B8:D8),IF($C$4=4,AVERAGE(B8:E8),IF($C$4=5,AVERAGE(B8:F8),IF($C$4=6,AVERAGE(B8:G8),IF($C$4=7,AVERAGE(B8:H8),IF($C$4=8,AVERAGE(B8:I8),IF($C$4=9,AVERAGE(B8:J8),IF($C$4=10,AVERAGE(B8:K8),""))))))))))</f>
        <v/>
      </c>
    </row>
    <row r="10" spans="2:12" x14ac:dyDescent="0.3">
      <c r="B10" s="26" t="s">
        <v>36</v>
      </c>
    </row>
    <row r="11" spans="2:12" x14ac:dyDescent="0.3">
      <c r="B11" s="20" t="s">
        <v>37</v>
      </c>
      <c r="C11" s="20" t="s">
        <v>38</v>
      </c>
      <c r="D11" s="20" t="s">
        <v>39</v>
      </c>
      <c r="E11" s="20" t="s">
        <v>40</v>
      </c>
      <c r="F11" s="20" t="s">
        <v>41</v>
      </c>
      <c r="G11" s="20" t="s">
        <v>59</v>
      </c>
      <c r="H11" s="20" t="s">
        <v>60</v>
      </c>
      <c r="I11" s="20" t="s">
        <v>61</v>
      </c>
      <c r="J11" s="20" t="s">
        <v>62</v>
      </c>
      <c r="K11" s="20" t="s">
        <v>63</v>
      </c>
      <c r="L11" s="15"/>
    </row>
    <row r="12" spans="2:12" x14ac:dyDescent="0.3">
      <c r="B12" s="14" t="e">
        <f>B8*'Simple Payback Calculator'!$C$9</f>
        <v>#VALUE!</v>
      </c>
      <c r="C12" s="14" t="e">
        <f>C8*'Simple Payback Calculator'!$C$9</f>
        <v>#VALUE!</v>
      </c>
      <c r="D12" s="14" t="e">
        <f>D8*'Simple Payback Calculator'!$C$9</f>
        <v>#VALUE!</v>
      </c>
      <c r="E12" s="14" t="e">
        <f>E8*'Simple Payback Calculator'!$C$9</f>
        <v>#VALUE!</v>
      </c>
      <c r="F12" s="14" t="e">
        <f>F8*'Simple Payback Calculator'!$C$9</f>
        <v>#VALUE!</v>
      </c>
      <c r="G12" s="14" t="e">
        <f>G8*'Simple Payback Calculator'!$C$9</f>
        <v>#VALUE!</v>
      </c>
      <c r="H12" s="14" t="e">
        <f>H8*'Simple Payback Calculator'!$C$9</f>
        <v>#VALUE!</v>
      </c>
      <c r="I12" s="14" t="e">
        <f>I8*'Simple Payback Calculator'!$C$9</f>
        <v>#VALUE!</v>
      </c>
      <c r="J12" s="14" t="e">
        <f>J8*'Simple Payback Calculator'!$C$9</f>
        <v>#VALUE!</v>
      </c>
      <c r="K12" s="14" t="e">
        <f>K8*'Simple Payback Calculator'!$C$9</f>
        <v>#VALUE!</v>
      </c>
    </row>
    <row r="14" spans="2:12" x14ac:dyDescent="0.3">
      <c r="B14" s="19" t="s">
        <v>42</v>
      </c>
      <c r="C14" s="14">
        <f>-('Simple Payback Calculator'!C8-'Simple Payback Calculator'!C10)</f>
        <v>0</v>
      </c>
    </row>
    <row r="15" spans="2:12" x14ac:dyDescent="0.3">
      <c r="B15" s="21" t="s">
        <v>37</v>
      </c>
      <c r="C15" s="14" t="e" cm="1">
        <f t="array" ref="C15:C24">TRANSPOSE(B12:K12)</f>
        <v>#VALUE!</v>
      </c>
    </row>
    <row r="16" spans="2:12" x14ac:dyDescent="0.3">
      <c r="B16" s="19" t="s">
        <v>38</v>
      </c>
      <c r="C16" s="14" t="e">
        <v>#VALUE!</v>
      </c>
    </row>
    <row r="17" spans="2:13 16331:16331" x14ac:dyDescent="0.3">
      <c r="B17" s="19" t="s">
        <v>39</v>
      </c>
      <c r="C17" s="14" t="e">
        <v>#VALUE!</v>
      </c>
    </row>
    <row r="18" spans="2:13 16331:16331" x14ac:dyDescent="0.3">
      <c r="B18" s="19" t="s">
        <v>40</v>
      </c>
      <c r="C18" s="14" t="e">
        <v>#VALUE!</v>
      </c>
    </row>
    <row r="19" spans="2:13 16331:16331" x14ac:dyDescent="0.3">
      <c r="B19" s="19" t="s">
        <v>41</v>
      </c>
      <c r="C19" s="14" t="e">
        <v>#VALUE!</v>
      </c>
    </row>
    <row r="20" spans="2:13 16331:16331" x14ac:dyDescent="0.3">
      <c r="B20" s="20" t="s">
        <v>59</v>
      </c>
      <c r="C20" s="14" t="e">
        <v>#VALUE!</v>
      </c>
    </row>
    <row r="21" spans="2:13 16331:16331" x14ac:dyDescent="0.3">
      <c r="B21" s="20" t="s">
        <v>60</v>
      </c>
      <c r="C21" s="14" t="e">
        <v>#VALUE!</v>
      </c>
    </row>
    <row r="22" spans="2:13 16331:16331" x14ac:dyDescent="0.3">
      <c r="B22" s="20" t="s">
        <v>61</v>
      </c>
      <c r="C22" s="14" t="e">
        <v>#VALUE!</v>
      </c>
    </row>
    <row r="23" spans="2:13 16331:16331" x14ac:dyDescent="0.3">
      <c r="B23" s="20" t="s">
        <v>62</v>
      </c>
      <c r="C23" s="14" t="e">
        <v>#VALUE!</v>
      </c>
    </row>
    <row r="24" spans="2:13 16331:16331" x14ac:dyDescent="0.3">
      <c r="B24" s="20" t="s">
        <v>63</v>
      </c>
      <c r="C24" s="14" t="e">
        <v>#VALUE!</v>
      </c>
    </row>
    <row r="26" spans="2:13 16331:16331" x14ac:dyDescent="0.3">
      <c r="B26" s="19" t="s">
        <v>43</v>
      </c>
      <c r="C26" s="16" t="str">
        <f>IF($C$4=1,IRR(C14:C15),IF($C$4=2,IRR(C14:C16),IF($C$4=3,IRR(C14:C17),IF($C$4=4,IRR(C14:C18),IF($C$4=5,IRR(C14:C19),IF($C$4=6,IRR(C14:C20),IF($C$4=7,IRR(C14:C21),IF($C$4=8,IRR(C14:C22),IF($C$4=9,IRR(C14:C23),IF($C$4=10,IRR(C14:C24),""))))))))))</f>
        <v/>
      </c>
    </row>
    <row r="27" spans="2:13 16331:16331" x14ac:dyDescent="0.3">
      <c r="D27" s="17"/>
    </row>
    <row r="28" spans="2:13 16331:16331" x14ac:dyDescent="0.3">
      <c r="B28" s="26" t="s">
        <v>65</v>
      </c>
      <c r="C28" s="52" t="s">
        <v>96</v>
      </c>
      <c r="XDC28" s="18"/>
    </row>
    <row r="29" spans="2:13 16331:16331" x14ac:dyDescent="0.3">
      <c r="B29" s="22" t="s">
        <v>47</v>
      </c>
      <c r="C29" s="22" t="s">
        <v>5</v>
      </c>
      <c r="D29" s="22" t="s">
        <v>6</v>
      </c>
      <c r="E29" s="22" t="s">
        <v>7</v>
      </c>
      <c r="F29" s="22" t="s">
        <v>8</v>
      </c>
      <c r="G29" s="22" t="s">
        <v>9</v>
      </c>
      <c r="H29" s="22" t="s">
        <v>54</v>
      </c>
      <c r="I29" s="22" t="s">
        <v>55</v>
      </c>
      <c r="J29" s="22" t="s">
        <v>56</v>
      </c>
      <c r="K29" s="22" t="s">
        <v>57</v>
      </c>
      <c r="L29" s="22" t="s">
        <v>58</v>
      </c>
      <c r="M29" s="22" t="s">
        <v>10</v>
      </c>
    </row>
    <row r="30" spans="2:13 16331:16331" x14ac:dyDescent="0.3">
      <c r="B30" s="19" t="s">
        <v>48</v>
      </c>
      <c r="C30" s="13">
        <v>0.247</v>
      </c>
      <c r="D30" s="13">
        <f>C30*'Simple Payback Calculator'!$C$13+Calcs!C30</f>
        <v>0.247</v>
      </c>
      <c r="E30" s="13">
        <f>D30*'Simple Payback Calculator'!$C$13+Calcs!D30</f>
        <v>0.247</v>
      </c>
      <c r="F30" s="13">
        <f>E30*'Simple Payback Calculator'!$C$13+Calcs!E30</f>
        <v>0.247</v>
      </c>
      <c r="G30" s="13">
        <f>F30*'Simple Payback Calculator'!$C$13+Calcs!F30</f>
        <v>0.247</v>
      </c>
      <c r="H30" s="13">
        <f>G30*'Simple Payback Calculator'!$C$13+Calcs!G30</f>
        <v>0.247</v>
      </c>
      <c r="I30" s="13">
        <f>H30*'Simple Payback Calculator'!$C$13+Calcs!H30</f>
        <v>0.247</v>
      </c>
      <c r="J30" s="13">
        <f>I30*'Simple Payback Calculator'!$C$13+Calcs!I30</f>
        <v>0.247</v>
      </c>
      <c r="K30" s="13">
        <f>J30*'Simple Payback Calculator'!$C$13+Calcs!J30</f>
        <v>0.247</v>
      </c>
      <c r="L30" s="13">
        <f>K30*'Simple Payback Calculator'!$C$13+Calcs!K30</f>
        <v>0.247</v>
      </c>
      <c r="M30" s="25" t="str">
        <f>IF($C$4=1,C30,IF($C$4=2,AVERAGE(C30:D30),IF($C$4=3,AVERAGE(C30:E30),IF($C$4=4,AVERAGE(C30:F30),IF($C$4=5,AVERAGE(C30:G30),IF($C$4=6,AVERAGE(C30:H30),IF($C$4=7,AVERAGE(C30:I30),IF($C$4=8,AVERAGE(C30:J30),IF($C$4=9,AVERAGE(C30:K30),IF($C$4=10,AVERAGE(C30:L30),""))))))))))</f>
        <v/>
      </c>
    </row>
    <row r="31" spans="2:13 16331:16331" x14ac:dyDescent="0.3">
      <c r="B31" s="19" t="s">
        <v>49</v>
      </c>
      <c r="C31" s="13">
        <v>0.18099999999999999</v>
      </c>
      <c r="D31" s="13">
        <f>C31*'Simple Payback Calculator'!$C$13+Calcs!C31</f>
        <v>0.18099999999999999</v>
      </c>
      <c r="E31" s="13">
        <f>D31*'Simple Payback Calculator'!$C$13+Calcs!D31</f>
        <v>0.18099999999999999</v>
      </c>
      <c r="F31" s="13">
        <f>E31*'Simple Payback Calculator'!$C$13+Calcs!E31</f>
        <v>0.18099999999999999</v>
      </c>
      <c r="G31" s="13">
        <f>F31*'Simple Payback Calculator'!$C$13+Calcs!F31</f>
        <v>0.18099999999999999</v>
      </c>
      <c r="H31" s="13">
        <f>G31*'Simple Payback Calculator'!$C$13+Calcs!G31</f>
        <v>0.18099999999999999</v>
      </c>
      <c r="I31" s="13">
        <f>H31*'Simple Payback Calculator'!$C$13+Calcs!H31</f>
        <v>0.18099999999999999</v>
      </c>
      <c r="J31" s="13">
        <f>I31*'Simple Payback Calculator'!$C$13+Calcs!I31</f>
        <v>0.18099999999999999</v>
      </c>
      <c r="K31" s="13">
        <f>J31*'Simple Payback Calculator'!$C$13+Calcs!J31</f>
        <v>0.18099999999999999</v>
      </c>
      <c r="L31" s="13">
        <f>K31*'Simple Payback Calculator'!$C$13+Calcs!K31</f>
        <v>0.18099999999999999</v>
      </c>
      <c r="M31" s="25" t="str">
        <f t="shared" ref="M31:M33" si="0">IF($C$4=1,C31,IF($C$4=2,AVERAGE(C31:D31),IF($C$4=3,AVERAGE(C31:E31),IF($C$4=4,AVERAGE(C31:F31),IF($C$4=5,AVERAGE(C31:G31),IF($C$4=6,AVERAGE(C31:H31),IF($C$4=7,AVERAGE(C31:I31),IF($C$4=8,AVERAGE(C31:J31),IF($C$4=9,AVERAGE(C31:K31),IF($C$4=10,AVERAGE(C31:L31),""))))))))))</f>
        <v/>
      </c>
    </row>
    <row r="32" spans="2:13 16331:16331" x14ac:dyDescent="0.3">
      <c r="B32" s="19" t="s">
        <v>50</v>
      </c>
      <c r="C32" s="13">
        <v>0.16400000000000001</v>
      </c>
      <c r="D32" s="13">
        <f>C32*'Simple Payback Calculator'!$C$13+Calcs!C32</f>
        <v>0.16400000000000001</v>
      </c>
      <c r="E32" s="13">
        <f>D32*'Simple Payback Calculator'!$C$13+Calcs!D32</f>
        <v>0.16400000000000001</v>
      </c>
      <c r="F32" s="13">
        <f>E32*'Simple Payback Calculator'!$C$13+Calcs!E32</f>
        <v>0.16400000000000001</v>
      </c>
      <c r="G32" s="13">
        <f>F32*'Simple Payback Calculator'!$C$13+Calcs!F32</f>
        <v>0.16400000000000001</v>
      </c>
      <c r="H32" s="13">
        <f>G32*'Simple Payback Calculator'!$C$13+Calcs!G32</f>
        <v>0.16400000000000001</v>
      </c>
      <c r="I32" s="13">
        <f>H32*'Simple Payback Calculator'!$C$13+Calcs!H32</f>
        <v>0.16400000000000001</v>
      </c>
      <c r="J32" s="13">
        <f>I32*'Simple Payback Calculator'!$C$13+Calcs!I32</f>
        <v>0.16400000000000001</v>
      </c>
      <c r="K32" s="13">
        <f>J32*'Simple Payback Calculator'!$C$13+Calcs!J32</f>
        <v>0.16400000000000001</v>
      </c>
      <c r="L32" s="13">
        <f>K32*'Simple Payback Calculator'!$C$13+Calcs!K32</f>
        <v>0.16400000000000001</v>
      </c>
      <c r="M32" s="25" t="str">
        <f t="shared" si="0"/>
        <v/>
      </c>
    </row>
    <row r="33" spans="2:21" x14ac:dyDescent="0.3">
      <c r="B33" s="19" t="s">
        <v>51</v>
      </c>
      <c r="C33" s="13">
        <v>0.14599999999999999</v>
      </c>
      <c r="D33" s="13">
        <f>C33*'Simple Payback Calculator'!$C$13+Calcs!C33</f>
        <v>0.14599999999999999</v>
      </c>
      <c r="E33" s="13">
        <f>D33*'Simple Payback Calculator'!$C$13+Calcs!D33</f>
        <v>0.14599999999999999</v>
      </c>
      <c r="F33" s="13">
        <f>E33*'Simple Payback Calculator'!$C$13+Calcs!E33</f>
        <v>0.14599999999999999</v>
      </c>
      <c r="G33" s="13">
        <f>F33*'Simple Payback Calculator'!$C$13+Calcs!F33</f>
        <v>0.14599999999999999</v>
      </c>
      <c r="H33" s="13">
        <f>G33*'Simple Payback Calculator'!$C$13+Calcs!G33</f>
        <v>0.14599999999999999</v>
      </c>
      <c r="I33" s="13">
        <f>H33*'Simple Payback Calculator'!$C$13+Calcs!H33</f>
        <v>0.14599999999999999</v>
      </c>
      <c r="J33" s="13">
        <f>I33*'Simple Payback Calculator'!$C$13+Calcs!I33</f>
        <v>0.14599999999999999</v>
      </c>
      <c r="K33" s="13">
        <f>J33*'Simple Payback Calculator'!$C$13+Calcs!J33</f>
        <v>0.14599999999999999</v>
      </c>
      <c r="L33" s="13">
        <f>K33*'Simple Payback Calculator'!$C$13+Calcs!K33</f>
        <v>0.14599999999999999</v>
      </c>
      <c r="M33" s="25" t="str">
        <f t="shared" si="0"/>
        <v/>
      </c>
    </row>
    <row r="34" spans="2:21" x14ac:dyDescent="0.3">
      <c r="U34"/>
    </row>
    <row r="35" spans="2:21" x14ac:dyDescent="0.3">
      <c r="B35" s="22" t="s">
        <v>47</v>
      </c>
      <c r="C35" s="20" t="s">
        <v>37</v>
      </c>
      <c r="D35" s="20" t="s">
        <v>38</v>
      </c>
      <c r="E35" s="20" t="s">
        <v>39</v>
      </c>
      <c r="F35" s="20" t="s">
        <v>40</v>
      </c>
      <c r="G35" s="20" t="s">
        <v>41</v>
      </c>
      <c r="H35" s="20" t="s">
        <v>59</v>
      </c>
      <c r="I35" s="20" t="s">
        <v>60</v>
      </c>
      <c r="J35" s="20" t="s">
        <v>61</v>
      </c>
      <c r="K35" s="20" t="s">
        <v>62</v>
      </c>
      <c r="L35" s="20" t="s">
        <v>63</v>
      </c>
      <c r="U35"/>
    </row>
    <row r="36" spans="2:21" x14ac:dyDescent="0.3">
      <c r="B36" s="19" t="s">
        <v>48</v>
      </c>
      <c r="C36" s="14">
        <f>C30*'Simple Payback Calculator'!$C$9</f>
        <v>0</v>
      </c>
      <c r="D36" s="14">
        <f>D30*'Simple Payback Calculator'!$C$9</f>
        <v>0</v>
      </c>
      <c r="E36" s="14">
        <f>E30*'Simple Payback Calculator'!$C$9</f>
        <v>0</v>
      </c>
      <c r="F36" s="14">
        <f>F30*'Simple Payback Calculator'!$C$9</f>
        <v>0</v>
      </c>
      <c r="G36" s="14">
        <f>G30*'Simple Payback Calculator'!$C$9</f>
        <v>0</v>
      </c>
      <c r="H36" s="14">
        <f>H30*'Simple Payback Calculator'!$C$9</f>
        <v>0</v>
      </c>
      <c r="I36" s="14">
        <f>I30*'Simple Payback Calculator'!$C$9</f>
        <v>0</v>
      </c>
      <c r="J36" s="14">
        <f>J30*'Simple Payback Calculator'!$C$9</f>
        <v>0</v>
      </c>
      <c r="K36" s="14">
        <f>K30*'Simple Payback Calculator'!$C$9</f>
        <v>0</v>
      </c>
      <c r="L36" s="14">
        <f>L30*'Simple Payback Calculator'!$C$9</f>
        <v>0</v>
      </c>
    </row>
    <row r="37" spans="2:21" x14ac:dyDescent="0.3">
      <c r="B37" s="19" t="s">
        <v>49</v>
      </c>
      <c r="C37" s="14">
        <f>C31*'Simple Payback Calculator'!$C$9</f>
        <v>0</v>
      </c>
      <c r="D37" s="14">
        <f>D31*'Simple Payback Calculator'!$C$9</f>
        <v>0</v>
      </c>
      <c r="E37" s="14">
        <f>E31*'Simple Payback Calculator'!$C$9</f>
        <v>0</v>
      </c>
      <c r="F37" s="14">
        <f>F31*'Simple Payback Calculator'!$C$9</f>
        <v>0</v>
      </c>
      <c r="G37" s="14">
        <f>G31*'Simple Payback Calculator'!$C$9</f>
        <v>0</v>
      </c>
      <c r="H37" s="14">
        <f>H31*'Simple Payback Calculator'!$C$9</f>
        <v>0</v>
      </c>
      <c r="I37" s="14">
        <f>I31*'Simple Payback Calculator'!$C$9</f>
        <v>0</v>
      </c>
      <c r="J37" s="14">
        <f>J31*'Simple Payback Calculator'!$C$9</f>
        <v>0</v>
      </c>
      <c r="K37" s="14">
        <f>K31*'Simple Payback Calculator'!$C$9</f>
        <v>0</v>
      </c>
      <c r="L37" s="14">
        <f>L31*'Simple Payback Calculator'!$C$9</f>
        <v>0</v>
      </c>
    </row>
    <row r="38" spans="2:21" x14ac:dyDescent="0.3">
      <c r="B38" s="19" t="s">
        <v>50</v>
      </c>
      <c r="C38" s="14">
        <f>C32*'Simple Payback Calculator'!$C$9</f>
        <v>0</v>
      </c>
      <c r="D38" s="14">
        <f>D32*'Simple Payback Calculator'!$C$9</f>
        <v>0</v>
      </c>
      <c r="E38" s="14">
        <f>E32*'Simple Payback Calculator'!$C$9</f>
        <v>0</v>
      </c>
      <c r="F38" s="14">
        <f>F32*'Simple Payback Calculator'!$C$9</f>
        <v>0</v>
      </c>
      <c r="G38" s="14">
        <f>G32*'Simple Payback Calculator'!$C$9</f>
        <v>0</v>
      </c>
      <c r="H38" s="14">
        <f>H32*'Simple Payback Calculator'!$C$9</f>
        <v>0</v>
      </c>
      <c r="I38" s="14">
        <f>I32*'Simple Payback Calculator'!$C$9</f>
        <v>0</v>
      </c>
      <c r="J38" s="14">
        <f>J32*'Simple Payback Calculator'!$C$9</f>
        <v>0</v>
      </c>
      <c r="K38" s="14">
        <f>K32*'Simple Payback Calculator'!$C$9</f>
        <v>0</v>
      </c>
      <c r="L38" s="14">
        <f>L32*'Simple Payback Calculator'!$C$9</f>
        <v>0</v>
      </c>
    </row>
    <row r="39" spans="2:21" x14ac:dyDescent="0.3">
      <c r="B39" s="19" t="s">
        <v>51</v>
      </c>
      <c r="C39" s="14">
        <f>C33*'Simple Payback Calculator'!$C$9</f>
        <v>0</v>
      </c>
      <c r="D39" s="14">
        <f>D33*'Simple Payback Calculator'!$C$9</f>
        <v>0</v>
      </c>
      <c r="E39" s="14">
        <f>E33*'Simple Payback Calculator'!$C$9</f>
        <v>0</v>
      </c>
      <c r="F39" s="14">
        <f>F33*'Simple Payback Calculator'!$C$9</f>
        <v>0</v>
      </c>
      <c r="G39" s="14">
        <f>G33*'Simple Payback Calculator'!$C$9</f>
        <v>0</v>
      </c>
      <c r="H39" s="14">
        <f>H33*'Simple Payback Calculator'!$C$9</f>
        <v>0</v>
      </c>
      <c r="I39" s="14">
        <f>I33*'Simple Payback Calculator'!$C$9</f>
        <v>0</v>
      </c>
      <c r="J39" s="14">
        <f>J33*'Simple Payback Calculator'!$C$9</f>
        <v>0</v>
      </c>
      <c r="K39" s="14">
        <f>K33*'Simple Payback Calculator'!$C$9</f>
        <v>0</v>
      </c>
      <c r="L39" s="14">
        <f>L33*'Simple Payback Calculator'!$C$9</f>
        <v>0</v>
      </c>
    </row>
    <row r="40" spans="2:21" x14ac:dyDescent="0.3">
      <c r="B40"/>
      <c r="C40"/>
      <c r="D40"/>
      <c r="E40"/>
      <c r="F40"/>
      <c r="G40"/>
      <c r="H40"/>
      <c r="I40"/>
      <c r="J40"/>
      <c r="K40"/>
    </row>
    <row r="41" spans="2:21" x14ac:dyDescent="0.3">
      <c r="B41" s="19" t="s">
        <v>42</v>
      </c>
      <c r="C41" s="14">
        <f>-('Simple Payback Calculator'!C8-'Simple Payback Calculator'!C10)</f>
        <v>0</v>
      </c>
    </row>
    <row r="42" spans="2:21" x14ac:dyDescent="0.3">
      <c r="B42" s="21" t="s">
        <v>37</v>
      </c>
      <c r="C42" s="14" t="e" cm="1">
        <f t="array" ref="C42">TRANSPOSE(_xlfn.XLOOKUP('Simple Payback Calculator'!C14,B36:B39,C36:L39))</f>
        <v>#N/A</v>
      </c>
    </row>
    <row r="43" spans="2:21" x14ac:dyDescent="0.3">
      <c r="B43" s="19" t="s">
        <v>38</v>
      </c>
      <c r="C43" s="14"/>
    </row>
    <row r="44" spans="2:21" x14ac:dyDescent="0.3">
      <c r="B44" s="19" t="s">
        <v>39</v>
      </c>
      <c r="C44" s="14"/>
    </row>
    <row r="45" spans="2:21" x14ac:dyDescent="0.3">
      <c r="B45" s="19" t="s">
        <v>40</v>
      </c>
      <c r="C45" s="14"/>
    </row>
    <row r="46" spans="2:21" x14ac:dyDescent="0.3">
      <c r="B46" s="19" t="s">
        <v>41</v>
      </c>
      <c r="C46" s="14"/>
    </row>
    <row r="47" spans="2:21" x14ac:dyDescent="0.3">
      <c r="B47" s="20" t="s">
        <v>59</v>
      </c>
      <c r="C47" s="14"/>
    </row>
    <row r="48" spans="2:21" x14ac:dyDescent="0.3">
      <c r="B48" s="20" t="s">
        <v>60</v>
      </c>
      <c r="C48" s="14"/>
    </row>
    <row r="49" spans="2:3" x14ac:dyDescent="0.3">
      <c r="B49" s="20" t="s">
        <v>61</v>
      </c>
      <c r="C49" s="14"/>
    </row>
    <row r="50" spans="2:3" x14ac:dyDescent="0.3">
      <c r="B50" s="20" t="s">
        <v>62</v>
      </c>
      <c r="C50" s="14"/>
    </row>
    <row r="51" spans="2:3" x14ac:dyDescent="0.3">
      <c r="B51" s="20" t="s">
        <v>63</v>
      </c>
      <c r="C51" s="14"/>
    </row>
    <row r="53" spans="2:3" x14ac:dyDescent="0.3">
      <c r="B53" s="19" t="s">
        <v>43</v>
      </c>
      <c r="C53" s="16" t="str">
        <f>IF($C$4=1,IRR(C41:C42),IF($C$4=2,IRR(C41:C43),IF($C$4=3,IRR(C41:C44),IF($C$4=4,IRR(C41:C45),IF($C$4=5,IRR(C41:C46),IF($C$4=6,IRR(C41:C47),IF($C$4=7,IRR(C41:C48),IF($C$4=8,IRR(C41:C49),IF($C$4=9,IRR(C41:C50),IF($C$4=10,IRR(C41:C51),""))))))))))</f>
        <v/>
      </c>
    </row>
    <row r="55" spans="2:3" x14ac:dyDescent="0.3">
      <c r="B55" s="19" t="s">
        <v>52</v>
      </c>
      <c r="C55" s="24" t="e">
        <f>_xlfn.XLOOKUP('Simple Payback Calculator'!C14,Calcs!B30:B33,Calcs!C30:C33)</f>
        <v>#N/A</v>
      </c>
    </row>
    <row r="56" spans="2:3" x14ac:dyDescent="0.3">
      <c r="B56" s="19" t="s">
        <v>28</v>
      </c>
      <c r="C56" s="24" t="e">
        <f>_xlfn.XLOOKUP('Simple Payback Calculator'!C14,Calcs!B30:B33,Calcs!M30:M33)</f>
        <v>#N/A</v>
      </c>
    </row>
    <row r="58" spans="2:3" x14ac:dyDescent="0.3">
      <c r="B58" s="19" t="s">
        <v>44</v>
      </c>
      <c r="C58" s="23" t="str">
        <f>IF('Simple Payback Calculator'!C11="Default Rates",C53,IF('Simple Payback Calculator'!C11="User Defined Rates",C26," "))</f>
        <v xml:space="preserve"> </v>
      </c>
    </row>
    <row r="60" spans="2:3" x14ac:dyDescent="0.3">
      <c r="B60" s="49" t="s">
        <v>88</v>
      </c>
    </row>
    <row r="61" spans="2:3" x14ac:dyDescent="0.3">
      <c r="B61" s="50">
        <v>1</v>
      </c>
    </row>
    <row r="62" spans="2:3" x14ac:dyDescent="0.3">
      <c r="B62" s="50">
        <v>2</v>
      </c>
    </row>
    <row r="63" spans="2:3" x14ac:dyDescent="0.3">
      <c r="B63" s="50">
        <v>3</v>
      </c>
    </row>
    <row r="64" spans="2:3" x14ac:dyDescent="0.3">
      <c r="B64" s="50">
        <v>4</v>
      </c>
    </row>
    <row r="65" spans="2:2" x14ac:dyDescent="0.3">
      <c r="B65" s="50">
        <v>5</v>
      </c>
    </row>
    <row r="66" spans="2:2" x14ac:dyDescent="0.3">
      <c r="B66" s="50">
        <v>6</v>
      </c>
    </row>
    <row r="67" spans="2:2" x14ac:dyDescent="0.3">
      <c r="B67" s="50">
        <v>7</v>
      </c>
    </row>
    <row r="68" spans="2:2" x14ac:dyDescent="0.3">
      <c r="B68" s="50">
        <v>8</v>
      </c>
    </row>
    <row r="69" spans="2:2" x14ac:dyDescent="0.3">
      <c r="B69" s="50">
        <v>9</v>
      </c>
    </row>
    <row r="70" spans="2:2" x14ac:dyDescent="0.3">
      <c r="B70" s="50">
        <v>10</v>
      </c>
    </row>
  </sheetData>
  <phoneticPr fontId="14" type="noConversion"/>
  <conditionalFormatting sqref="B20:B24">
    <cfRule type="expression" dxfId="27" priority="5">
      <formula>#REF!="Electric"</formula>
    </cfRule>
    <cfRule type="expression" dxfId="26" priority="6">
      <formula>OR(#REF!="Not Electrifying",#REF!="Already Electrified")</formula>
    </cfRule>
    <cfRule type="expression" dxfId="25" priority="7">
      <formula>#REF!="N/A"</formula>
    </cfRule>
    <cfRule type="containsBlanks" dxfId="24" priority="8">
      <formula>LEN(TRIM(B20))=0</formula>
    </cfRule>
  </conditionalFormatting>
  <conditionalFormatting sqref="B35">
    <cfRule type="expression" dxfId="23" priority="22">
      <formula>OR(#REF!="Not Electrifying",#REF!="Already Electrified")</formula>
    </cfRule>
    <cfRule type="containsBlanks" dxfId="22" priority="24">
      <formula>LEN(TRIM(B35))=0</formula>
    </cfRule>
  </conditionalFormatting>
  <conditionalFormatting sqref="B47:B51">
    <cfRule type="expression" dxfId="21" priority="1">
      <formula>#REF!="Electric"</formula>
    </cfRule>
    <cfRule type="expression" dxfId="20" priority="2">
      <formula>OR(#REF!="Not Electrifying",#REF!="Already Electrified")</formula>
    </cfRule>
    <cfRule type="expression" dxfId="19" priority="3">
      <formula>#REF!="N/A"</formula>
    </cfRule>
    <cfRule type="containsBlanks" dxfId="18" priority="4">
      <formula>LEN(TRIM(B47))=0</formula>
    </cfRule>
  </conditionalFormatting>
  <conditionalFormatting sqref="B11:F11">
    <cfRule type="expression" dxfId="17" priority="34">
      <formula>OR(#REF!="Not Electrifying",#REF!="Already Electrified")</formula>
    </cfRule>
    <cfRule type="containsBlanks" dxfId="16" priority="36">
      <formula>LEN(TRIM(B11))=0</formula>
    </cfRule>
  </conditionalFormatting>
  <conditionalFormatting sqref="B11:K11">
    <cfRule type="expression" dxfId="15" priority="13">
      <formula>#REF!="Electric"</formula>
    </cfRule>
    <cfRule type="expression" dxfId="14" priority="15">
      <formula>#REF!="N/A"</formula>
    </cfRule>
  </conditionalFormatting>
  <conditionalFormatting sqref="B35:L35">
    <cfRule type="expression" dxfId="13" priority="17">
      <formula>#REF!="Electric"</formula>
    </cfRule>
    <cfRule type="expression" dxfId="12" priority="19">
      <formula>#REF!="N/A"</formula>
    </cfRule>
  </conditionalFormatting>
  <conditionalFormatting sqref="B29:M29">
    <cfRule type="expression" dxfId="11" priority="25">
      <formula>#REF!="Electric"</formula>
    </cfRule>
    <cfRule type="expression" dxfId="10" priority="26">
      <formula>OR(#REF!="Not Electrifying",#REF!="Already Electrified")</formula>
    </cfRule>
    <cfRule type="expression" dxfId="9" priority="27">
      <formula>#REF!="N/A"</formula>
    </cfRule>
    <cfRule type="containsBlanks" dxfId="8" priority="28">
      <formula>LEN(TRIM(B29))=0</formula>
    </cfRule>
  </conditionalFormatting>
  <conditionalFormatting sqref="C35:L35">
    <cfRule type="expression" dxfId="7" priority="18">
      <formula>OR(#REF!="Not Electrifying",#REF!="Already Electrified")</formula>
    </cfRule>
    <cfRule type="containsBlanks" dxfId="6" priority="20">
      <formula>LEN(TRIM(C35))=0</formula>
    </cfRule>
  </conditionalFormatting>
  <conditionalFormatting sqref="G7:K7">
    <cfRule type="expression" dxfId="5" priority="9">
      <formula>#REF!="Electric"</formula>
    </cfRule>
    <cfRule type="expression" dxfId="4" priority="10">
      <formula>OR(#REF!="Not Electrifying",#REF!="Already Electrified")</formula>
    </cfRule>
    <cfRule type="expression" dxfId="3" priority="11">
      <formula>#REF!="N/A"</formula>
    </cfRule>
    <cfRule type="containsBlanks" dxfId="2" priority="12">
      <formula>LEN(TRIM(G7))=0</formula>
    </cfRule>
  </conditionalFormatting>
  <conditionalFormatting sqref="G11:K11">
    <cfRule type="expression" dxfId="1" priority="14">
      <formula>OR(#REF!="Not Electrifying",#REF!="Already Electrified")</formula>
    </cfRule>
    <cfRule type="containsBlanks" dxfId="0" priority="16">
      <formula>LEN(TRIM(G11))=0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README</vt:lpstr>
      <vt:lpstr>Simple Payback Calculator</vt:lpstr>
      <vt:lpstr>Calcs</vt:lpstr>
      <vt:lpstr>Class_of_Service</vt:lpstr>
      <vt:lpstr>Rate_Schedules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Saniya Syed</dc:creator>
  <cp:lastModifiedBy>Mary Medeiros</cp:lastModifiedBy>
  <dcterms:created xsi:type="dcterms:W3CDTF">2023-10-02T23:27:38Z</dcterms:created>
  <dcterms:modified xsi:type="dcterms:W3CDTF">2023-12-05T17:12:38Z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2023-10-16T20:57:56Z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9f00cea2-cb6e-4cf6-b308-56997e842daa</vt:lpwstr>
  </property>
  <property fmtid="{D5CDD505-2E9C-101B-9397-08002B2CF9AE}" pid="8" name="MSIP_Label_48141450-2387-4aca-b41f-19cd6be9dd3c_ContentBits">
    <vt:lpwstr>0</vt:lpwstr>
  </property>
</Properties>
</file>